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10" windowWidth="6360" windowHeight="6075" tabRatio="883" activeTab="0"/>
  </bookViews>
  <sheets>
    <sheet name="Sintesi" sheetId="1" r:id="rId1"/>
    <sheet name="Conto Economico" sheetId="2" r:id="rId2"/>
    <sheet name="Conto Economico trim." sheetId="3" r:id="rId3"/>
    <sheet name="Stato Patrimoniale" sheetId="4" r:id="rId4"/>
  </sheets>
  <externalReferences>
    <externalReference r:id="rId7"/>
  </externalReferences>
  <definedNames>
    <definedName name="_edn1" localSheetId="3">'Stato Patrimoniale'!#REF!</definedName>
    <definedName name="_edn10" localSheetId="3">'Stato Patrimoniale'!#REF!</definedName>
    <definedName name="_edn11" localSheetId="3">'Stato Patrimoniale'!$B$32</definedName>
    <definedName name="_edn12" localSheetId="3">'Stato Patrimoniale'!$B$34</definedName>
    <definedName name="_edn2" localSheetId="3">'Stato Patrimoniale'!#REF!</definedName>
    <definedName name="_edn3" localSheetId="3">'Stato Patrimoniale'!#REF!</definedName>
    <definedName name="_edn4" localSheetId="3">'Stato Patrimoniale'!#REF!</definedName>
    <definedName name="_edn5" localSheetId="3">'Stato Patrimoniale'!#REF!</definedName>
    <definedName name="_edn6" localSheetId="3">'Stato Patrimoniale'!#REF!</definedName>
    <definedName name="_edn7" localSheetId="3">'Stato Patrimoniale'!#REF!</definedName>
    <definedName name="_edn8" localSheetId="3">'Stato Patrimoniale'!#REF!</definedName>
    <definedName name="_edn9" localSheetId="3">'Stato Patrimoniale'!#REF!</definedName>
    <definedName name="_ednref1" localSheetId="3">'Stato Patrimoniale'!$B$8</definedName>
    <definedName name="_ednref10" localSheetId="3">'Stato Patrimoniale'!$B$23</definedName>
    <definedName name="_ednref11" localSheetId="3">'Stato Patrimoniale'!#REF!</definedName>
    <definedName name="_ednref12" localSheetId="3">'Stato Patrimoniale'!#REF!</definedName>
    <definedName name="_ednref2" localSheetId="3">'Stato Patrimoniale'!$B$11</definedName>
    <definedName name="_ednref3" localSheetId="3">'Stato Patrimoniale'!$B$12</definedName>
    <definedName name="_ednref4" localSheetId="3">'Stato Patrimoniale'!$B$14</definedName>
    <definedName name="_ednref5" localSheetId="3">'Stato Patrimoniale'!#REF!</definedName>
    <definedName name="_ednref6" localSheetId="3">'Stato Patrimoniale'!#REF!</definedName>
    <definedName name="_ednref7" localSheetId="3">'Stato Patrimoniale'!$B$15</definedName>
    <definedName name="_ednref8" localSheetId="3">'Stato Patrimoniale'!$B$17</definedName>
    <definedName name="_ednref9" localSheetId="3">'Stato Patrimoniale'!#REF!</definedName>
    <definedName name="_ftn1" localSheetId="1">'Conto Economico'!$H$29</definedName>
    <definedName name="_ftn2" localSheetId="1">'Conto Economico'!$H$31</definedName>
    <definedName name="_ftnref1" localSheetId="1">'Conto Economico'!$H$20</definedName>
    <definedName name="_ftnref2" localSheetId="1">'Conto Economico'!#REF!</definedName>
    <definedName name="_xlnm.Print_Area" localSheetId="1">'Conto Economico'!$A$1:$F$36</definedName>
    <definedName name="_xlnm.Print_Area" localSheetId="2">'Conto Economico trim.'!$A$1:$K$35</definedName>
    <definedName name="_xlnm.Print_Area" localSheetId="3">'Stato Patrimoniale'!$A$5:$E$43</definedName>
    <definedName name="euro">#REF!</definedName>
  </definedNames>
  <calcPr fullCalcOnLoad="1"/>
</workbook>
</file>

<file path=xl/sharedStrings.xml><?xml version="1.0" encoding="utf-8"?>
<sst xmlns="http://schemas.openxmlformats.org/spreadsheetml/2006/main" count="270" uniqueCount="162">
  <si>
    <t>(€/mil)</t>
  </si>
  <si>
    <t>Margine di interesse</t>
  </si>
  <si>
    <t>Altre spese amministrative</t>
  </si>
  <si>
    <t>Commissioni nette</t>
  </si>
  <si>
    <t>31/03/2004 gestionale</t>
  </si>
  <si>
    <t>A.</t>
  </si>
  <si>
    <t>B.</t>
  </si>
  <si>
    <t>C.</t>
  </si>
  <si>
    <t>D.</t>
  </si>
  <si>
    <t>E.</t>
  </si>
  <si>
    <t>F.</t>
  </si>
  <si>
    <t>G.</t>
  </si>
  <si>
    <t>H.</t>
  </si>
  <si>
    <t>-</t>
  </si>
  <si>
    <t>I.</t>
  </si>
  <si>
    <t>L.</t>
  </si>
  <si>
    <t>M.</t>
  </si>
  <si>
    <t>N.</t>
  </si>
  <si>
    <t>O.</t>
  </si>
  <si>
    <t>P.</t>
  </si>
  <si>
    <t>Q.</t>
  </si>
  <si>
    <t>R.</t>
  </si>
  <si>
    <t>S.</t>
  </si>
  <si>
    <t>T.</t>
  </si>
  <si>
    <t>Rettifiche di valore nette per deterioramento di crediti</t>
  </si>
  <si>
    <t>Rettifiche di valore nette per deterioramento di altre attività finanziarie</t>
  </si>
  <si>
    <t>Rettifiche di valore dell'avviamento</t>
  </si>
  <si>
    <t>Utile di pertinenza di terzi</t>
  </si>
  <si>
    <t>Utile netto</t>
  </si>
  <si>
    <t>Spese per il personale</t>
  </si>
  <si>
    <t>Rettifiche di valore nette su attività materiali e immateriali</t>
  </si>
  <si>
    <t>Accantonamenti netti ai fondi per rischi e oneri</t>
  </si>
  <si>
    <t>Imposte sul reddito di periodo dell'operatività corrente</t>
  </si>
  <si>
    <t xml:space="preserve"> (%)</t>
  </si>
  <si>
    <t>Utile (perdita) delle attività non correnti in via di dismissione al netto delle imposte</t>
  </si>
  <si>
    <t>Utili (perdite) da cessione di investimenti</t>
  </si>
  <si>
    <t>Utili (perdite) delle partecipazioni</t>
  </si>
  <si>
    <t>Risultato della gestione assicurativa</t>
  </si>
  <si>
    <t>Margine di intermediazione lordo</t>
  </si>
  <si>
    <t>Margine di intermediazione netto</t>
  </si>
  <si>
    <t>Altri proventi (oneri) di gestione</t>
  </si>
  <si>
    <t>Dividendi e risultati delle altre attività e passività finanziarie</t>
  </si>
  <si>
    <t>Spese di funzionamento (I+L+M)</t>
  </si>
  <si>
    <t>Risultato da cessione di crediti e attività finanziarie detenute fino a scadenza e riacquisto di passività finanziarie</t>
  </si>
  <si>
    <t xml:space="preserve">(1) Il conto economico consolidato riclassificato propone un'esposizione dei margini economici in chiave gestionale. In particolare, il contributo delle </t>
  </si>
  <si>
    <t xml:space="preserve">(2) Dati pro-forma ricostruiti su basi omogenee, inclusivi di una stima degli effetti degli IAS 32 e 39 (strumenti finanziari) e dell'IFRS 4 (contratti </t>
  </si>
  <si>
    <t>Utile (perdita) dell'operatività corrente</t>
  </si>
  <si>
    <t>Primi nove mesi 2005</t>
  </si>
  <si>
    <t>Primi nove mesi 2004                              (2)</t>
  </si>
  <si>
    <t>CONTO ECONOMICO CONSOLIDATO RICLASSIFICATO (1)</t>
  </si>
  <si>
    <t xml:space="preserve">      assicurativi). </t>
  </si>
  <si>
    <t xml:space="preserve">      società assicurative del Gruppo al "Margine di intermediazione lordo" è convenzionalmente evidenziato nella specifica voce "Risultato della</t>
  </si>
  <si>
    <t xml:space="preserve">      gestione assicurativa".</t>
  </si>
  <si>
    <t>n.s.</t>
  </si>
  <si>
    <t>Variazione 30/09/05-30/09/04</t>
  </si>
  <si>
    <t>9M05</t>
  </si>
  <si>
    <t>Total assets</t>
  </si>
  <si>
    <t>Tier 1 ratio</t>
  </si>
  <si>
    <t>Total risk ratio</t>
  </si>
  <si>
    <t xml:space="preserve">Var. 30/09/05-
31/09/04
(%)       </t>
  </si>
  <si>
    <t>Cost / Income ratio (7)</t>
  </si>
  <si>
    <t xml:space="preserve">EVOLUZIONE TRIMESTRALE DEL CONTO ECONOMICO RICLASSIFICATO </t>
  </si>
  <si>
    <t>Esercizio 2005</t>
  </si>
  <si>
    <t>Esercizio 2004 (1)</t>
  </si>
  <si>
    <t>Esercizio 2004 "full IAS"</t>
  </si>
  <si>
    <t>Terzo</t>
  </si>
  <si>
    <t>Secondo</t>
  </si>
  <si>
    <t>Primo</t>
  </si>
  <si>
    <t>Quarto</t>
  </si>
  <si>
    <t>Media</t>
  </si>
  <si>
    <t>(da CE sub)</t>
  </si>
  <si>
    <t xml:space="preserve">trimestre </t>
  </si>
  <si>
    <t xml:space="preserve">trimestre                     </t>
  </si>
  <si>
    <t xml:space="preserve">trimestre                          </t>
  </si>
  <si>
    <t xml:space="preserve">trimestre                                 </t>
  </si>
  <si>
    <t>trimestri</t>
  </si>
  <si>
    <t xml:space="preserve"> (€/mil)</t>
  </si>
  <si>
    <t xml:space="preserve"> </t>
  </si>
  <si>
    <t xml:space="preserve">(1) Dati pro-forma ricostruiti su basi omogenee, inclusivi di una stima degli effetti degli IAS 32 e 39 (strumenti finanziari) e dell'IFRS 4 (contratti </t>
  </si>
  <si>
    <t>DATI DI SINTESI</t>
  </si>
  <si>
    <t>31/12/2004
(1)</t>
  </si>
  <si>
    <t>Variazione</t>
  </si>
  <si>
    <t xml:space="preserve">30/09/05-
31/12/04
(%)       </t>
  </si>
  <si>
    <t>DATI PATRIMONIALI CONSOLIDATI (€/mil)</t>
  </si>
  <si>
    <t>Totale attività</t>
  </si>
  <si>
    <t>Crediti a clientela (escluse sofferenze)</t>
  </si>
  <si>
    <t>Partecipazioni</t>
  </si>
  <si>
    <t>Patrimonio netto di pertinenza di Gruppo</t>
  </si>
  <si>
    <t>ATTIVITA' FINANZIARIE DELLA CLIENTELA (€/mil)</t>
  </si>
  <si>
    <t>Attività finanziarie totali</t>
  </si>
  <si>
    <t>- Raccolta diretta</t>
  </si>
  <si>
    <t>- Raccolta indiretta</t>
  </si>
  <si>
    <t xml:space="preserve">   -  Risparmio gestito</t>
  </si>
  <si>
    <t xml:space="preserve">   -  Risparmio amministrato</t>
  </si>
  <si>
    <t>INDICI DI RISCHIOSITA' DEL CREDITO (%)</t>
  </si>
  <si>
    <t>Finanziamenti problematici / Crediti a clientela</t>
  </si>
  <si>
    <t>Crediti netti in sofferenza / Crediti a clientela</t>
  </si>
  <si>
    <t>Crediti incagliati e ristrutturati / Crediti a clientela</t>
  </si>
  <si>
    <t>Finanziamenti scaduti e sconfinati da oltre 180 giorni / Crediti a clientela</t>
  </si>
  <si>
    <t xml:space="preserve">COEFFICIENTI DI SOLVIBILITA' PATRIMONIALE (%) (2) </t>
  </si>
  <si>
    <t xml:space="preserve">TITOLO AZIONARIO </t>
  </si>
  <si>
    <t>Numero azioni (migliaia)</t>
  </si>
  <si>
    <t>Quotazione per azione (€)</t>
  </si>
  <si>
    <t xml:space="preserve">   - media</t>
  </si>
  <si>
    <t xml:space="preserve">   - minima</t>
  </si>
  <si>
    <t xml:space="preserve">   - massima</t>
  </si>
  <si>
    <t>Capitalizzazione di borsa €/mil)</t>
  </si>
  <si>
    <t>Dividendo unitario (€)</t>
  </si>
  <si>
    <t>Dividendo unitario / Quotazione media annua (%)</t>
  </si>
  <si>
    <t>Book value per azione (€) (3)</t>
  </si>
  <si>
    <t>STRUTTURA OPERATIVA</t>
  </si>
  <si>
    <t>Personale</t>
  </si>
  <si>
    <t>Filiali bancarie in Italia</t>
  </si>
  <si>
    <t>Filiali bancarie e uffici di rappresentanza all'estero</t>
  </si>
  <si>
    <t>Promotori finanziari</t>
  </si>
  <si>
    <t>31/09/2004
(1)</t>
  </si>
  <si>
    <t>DATI ECONOMICI CONSOLIDATI (€/mil)</t>
  </si>
  <si>
    <t xml:space="preserve">Commissioni nette </t>
  </si>
  <si>
    <t>Rettifiche di valore nette per deterioramento crediti</t>
  </si>
  <si>
    <t>Spese di funzionamento</t>
  </si>
  <si>
    <t>Utile dell'operatività corrente</t>
  </si>
  <si>
    <t xml:space="preserve">Utile netto </t>
  </si>
  <si>
    <t>PRINCIPALI INDICI' (%)</t>
  </si>
  <si>
    <t>ROE annualizzato (6)</t>
  </si>
  <si>
    <t>(1) Saldi IAS compliant (c.d. full IAS) inclusivi degli effetti della transizione agli IAS 32 e 39 (strumenti finanziari) e all’IFRS 4 (contratti
assicurativi).
(2) I coefficienti di solvibilità al 31/12/2004 sono stati calcolati secondo le consuete norme</t>
  </si>
  <si>
    <t>QUARTERLY ANALISIS OF THE RECLASSIFIED BALANCE SHEET</t>
  </si>
  <si>
    <t xml:space="preserve">FY04                   (1) </t>
  </si>
  <si>
    <t xml:space="preserve">Var. 9M05/FY04                                                                                                     </t>
  </si>
  <si>
    <t xml:space="preserve"> (%)             </t>
  </si>
  <si>
    <t>ASSETS</t>
  </si>
  <si>
    <t>Cash and liquid assets</t>
  </si>
  <si>
    <t>Financial assets (other than credit and assets held to maturity)</t>
  </si>
  <si>
    <t>Assets held to maturity</t>
  </si>
  <si>
    <t>Loans to banks</t>
  </si>
  <si>
    <t>Loans to customers</t>
  </si>
  <si>
    <t>Hedging derivatives</t>
  </si>
  <si>
    <t>Fair value changes of generically hedged items +/-</t>
  </si>
  <si>
    <t>Shareholdings</t>
  </si>
  <si>
    <t>Technical reserves reassured with third parties</t>
  </si>
  <si>
    <t>Tangible assets</t>
  </si>
  <si>
    <t>Goodwill</t>
  </si>
  <si>
    <t>Other intangible assets</t>
  </si>
  <si>
    <t>Tax assets</t>
  </si>
  <si>
    <t>Non-current assets and groupsn of assets
 being disposed</t>
  </si>
  <si>
    <t>Other assets</t>
  </si>
  <si>
    <t>LIABILITIES AND SHAREHOLDER'S EQUITY</t>
  </si>
  <si>
    <t>Debiti verso banche</t>
  </si>
  <si>
    <t>Debiti verso clientela</t>
  </si>
  <si>
    <t>Titoli in circolazione</t>
  </si>
  <si>
    <t>Passività finanziarie di negoziazione</t>
  </si>
  <si>
    <t>Passività finanziarie valutate al fair value</t>
  </si>
  <si>
    <t>Derivati di copertura</t>
  </si>
  <si>
    <t>Adeguamento di valore delle passività finanziarie oggetto di copertura generica (+/-)</t>
  </si>
  <si>
    <t>Passività fiscali</t>
  </si>
  <si>
    <t>Passività associate a gruppi di attività in via di dismissione</t>
  </si>
  <si>
    <t>Altre passività</t>
  </si>
  <si>
    <t>Fondi per rischi e oneri</t>
  </si>
  <si>
    <t>Riserve tecniche</t>
  </si>
  <si>
    <t>Patrimonio di pertinenza di terzi</t>
  </si>
  <si>
    <t>Patrimonio di pertinenza del Gruppo</t>
  </si>
  <si>
    <t>Total liabilities and shareholders' equity</t>
  </si>
  <si>
    <t>(1) IAS compliant balance (cf full IAS) inclcuding the impact of transition to IAS 32 e 39 (financial instruments) and IFRS 4 (insurance contracts). For an explanation of the reconstruction, see "Transition to international accounting standards of the SAN</t>
  </si>
</sst>
</file>

<file path=xl/styles.xml><?xml version="1.0" encoding="utf-8"?>
<styleSheet xmlns="http://schemas.openxmlformats.org/spreadsheetml/2006/main">
  <numFmts count="5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dd/m/yyyy"/>
    <numFmt numFmtId="165" formatCode="\+0.0;\ \-0.0;\-_-"/>
    <numFmt numFmtId="166" formatCode="0.0"/>
    <numFmt numFmtId="167" formatCode="_-#,##0_-;\-#,##0_-;_-* &quot;-&quot;_-;_-@_-"/>
    <numFmt numFmtId="168" formatCode="_-#,##0.0_-;\-#,##0.0_-;_-* &quot;-&quot;_-;_-@_-"/>
    <numFmt numFmtId="169" formatCode="#,##0.0"/>
    <numFmt numFmtId="170" formatCode="#,##0;\-#,##0;\-"/>
    <numFmt numFmtId="171" formatCode="0.000"/>
    <numFmt numFmtId="172" formatCode="d/m/yyyy"/>
    <numFmt numFmtId="173" formatCode="0.0%"/>
    <numFmt numFmtId="174" formatCode="_-* #,##0_-;\-* #,##0_-;_-* &quot;-&quot;?_-;_-@_-"/>
    <numFmt numFmtId="175" formatCode="_-* #,##0.0_-;\-* #,##0.0_-;_-* &quot;-&quot;_-;_-@_-"/>
    <numFmt numFmtId="176" formatCode="\+0.00%"/>
    <numFmt numFmtId="177" formatCode="0.0000000"/>
    <numFmt numFmtId="178" formatCode="0.000000"/>
    <numFmt numFmtId="179" formatCode="0.00000"/>
    <numFmt numFmtId="180" formatCode="0.0000"/>
    <numFmt numFmtId="181" formatCode="#,##0;\-#,##0;&quot;-&quot;"/>
    <numFmt numFmtId="182" formatCode="\+0.0;\-0.0;\-_-"/>
    <numFmt numFmtId="183" formatCode="#,##0.0;\-#,##0.0;&quot;-&quot;"/>
    <numFmt numFmtId="184" formatCode="_-#,##0.00_-;\-#,##0.00_-;_-* &quot;-&quot;_-;_-@_-"/>
    <numFmt numFmtId="185" formatCode="\+0.00;\ \-0.00;\-_-"/>
    <numFmt numFmtId="186" formatCode="#,##0.000"/>
    <numFmt numFmtId="187" formatCode="\+0.0%;\-0.0%;\-_-"/>
    <numFmt numFmtId="188" formatCode="\+0.0;\ \-0.0"/>
    <numFmt numFmtId="189" formatCode="_-* #,##0.00_-;\-* #,##0.00_-;_-* &quot;-&quot;_-;_-@_-"/>
    <numFmt numFmtId="190" formatCode="d/m"/>
    <numFmt numFmtId="191" formatCode="#,##0.0;\-#,##0.0;\-"/>
    <numFmt numFmtId="192" formatCode="dd\-mmm\-yyyy"/>
    <numFmt numFmtId="193" formatCode="#,##0_ ;\-#,##0\ "/>
    <numFmt numFmtId="194" formatCode="0.000%"/>
    <numFmt numFmtId="195" formatCode="0.000_ ;\-0.000\ "/>
    <numFmt numFmtId="196" formatCode="dd/m/yy"/>
    <numFmt numFmtId="197" formatCode="\+0.00;\-0.00;&quot;-&quot;"/>
    <numFmt numFmtId="198" formatCode="\+0.0;\-0.0;&quot;-&quot;"/>
    <numFmt numFmtId="199" formatCode="_-#,##0.000_-;\-#,##0.000_-;_-* &quot;-&quot;_-;_-@_-"/>
    <numFmt numFmtId="200" formatCode="0;\-0;&quot;-&quot;"/>
    <numFmt numFmtId="201" formatCode="_-* #,##0.0_-;\-* #,##0.0_-;_-* &quot;-&quot;?_-;_-@_-"/>
    <numFmt numFmtId="202" formatCode="&quot;£&quot;#,##0;\-&quot;£&quot;#,##0"/>
    <numFmt numFmtId="203" formatCode="&quot;£&quot;#,##0;[Red]\-&quot;£&quot;#,##0"/>
    <numFmt numFmtId="204" formatCode="&quot;£&quot;#,##0.00;\-&quot;£&quot;#,##0.00"/>
    <numFmt numFmtId="205" formatCode="&quot;£&quot;#,##0.00;[Red]\-&quot;£&quot;#,##0.00"/>
    <numFmt numFmtId="206" formatCode="_-&quot;£&quot;* #,##0_-;\-&quot;£&quot;* #,##0_-;_-&quot;£&quot;* &quot;-&quot;_-;_-@_-"/>
    <numFmt numFmtId="207" formatCode="_-&quot;£&quot;* #,##0.00_-;\-&quot;£&quot;* #,##0.00_-;_-&quot;£&quot;* &quot;-&quot;??_-;_-@_-"/>
    <numFmt numFmtId="208" formatCode="0.00000000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i/>
      <sz val="7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8"/>
      <name val="Arial"/>
      <family val="2"/>
    </font>
    <font>
      <b/>
      <sz val="10"/>
      <name val="Arial"/>
      <family val="0"/>
    </font>
    <font>
      <sz val="6"/>
      <name val="Verdana"/>
      <family val="2"/>
    </font>
    <font>
      <sz val="9"/>
      <name val="Times New Roman"/>
      <family val="1"/>
    </font>
    <font>
      <b/>
      <sz val="6"/>
      <name val="Times New Roman"/>
      <family val="1"/>
    </font>
    <font>
      <sz val="10"/>
      <name val="Verdana"/>
      <family val="2"/>
    </font>
    <font>
      <sz val="7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i/>
      <sz val="7"/>
      <name val="Times New Roman"/>
      <family val="1"/>
    </font>
    <font>
      <i/>
      <sz val="8"/>
      <name val="Verdana"/>
      <family val="2"/>
    </font>
    <font>
      <sz val="6"/>
      <name val="Times New Roman"/>
      <family val="1"/>
    </font>
    <font>
      <b/>
      <sz val="9"/>
      <name val="Verdana"/>
      <family val="2"/>
    </font>
    <font>
      <sz val="9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3" fillId="0" borderId="1" xfId="0" applyFont="1" applyFill="1" applyBorder="1" applyAlignment="1">
      <alignment horizontal="right" vertical="top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2" borderId="2" xfId="0" applyFont="1" applyFill="1" applyBorder="1" applyAlignment="1">
      <alignment/>
    </xf>
    <xf numFmtId="14" fontId="5" fillId="2" borderId="3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5" fillId="2" borderId="4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5" xfId="0" applyFont="1" applyFill="1" applyBorder="1" applyAlignment="1">
      <alignment/>
    </xf>
    <xf numFmtId="14" fontId="5" fillId="2" borderId="2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horizontal="right" vertical="top"/>
    </xf>
    <xf numFmtId="0" fontId="6" fillId="2" borderId="2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2" borderId="0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1" fontId="7" fillId="3" borderId="5" xfId="0" applyNumberFormat="1" applyFont="1" applyFill="1" applyBorder="1" applyAlignment="1">
      <alignment horizontal="right" vertical="top" wrapText="1"/>
    </xf>
    <xf numFmtId="1" fontId="7" fillId="0" borderId="5" xfId="0" applyNumberFormat="1" applyFont="1" applyFill="1" applyBorder="1" applyAlignment="1">
      <alignment horizontal="right" vertical="top" wrapText="1"/>
    </xf>
    <xf numFmtId="0" fontId="7" fillId="3" borderId="5" xfId="0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right" vertical="top"/>
    </xf>
    <xf numFmtId="1" fontId="7" fillId="3" borderId="1" xfId="0" applyNumberFormat="1" applyFont="1" applyFill="1" applyBorder="1" applyAlignment="1">
      <alignment horizontal="right" vertical="top" wrapText="1"/>
    </xf>
    <xf numFmtId="1" fontId="7" fillId="0" borderId="1" xfId="0" applyNumberFormat="1" applyFont="1" applyFill="1" applyBorder="1" applyAlignment="1">
      <alignment horizontal="right" vertical="top" wrapText="1"/>
    </xf>
    <xf numFmtId="0" fontId="7" fillId="3" borderId="1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10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167" fontId="7" fillId="3" borderId="0" xfId="0" applyNumberFormat="1" applyFont="1" applyFill="1" applyBorder="1" applyAlignment="1">
      <alignment horizontal="right"/>
    </xf>
    <xf numFmtId="167" fontId="7" fillId="0" borderId="0" xfId="0" applyNumberFormat="1" applyFont="1" applyFill="1" applyBorder="1" applyAlignment="1">
      <alignment horizontal="right"/>
    </xf>
    <xf numFmtId="165" fontId="7" fillId="3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wrapText="1"/>
    </xf>
    <xf numFmtId="167" fontId="7" fillId="3" borderId="1" xfId="0" applyNumberFormat="1" applyFont="1" applyFill="1" applyBorder="1" applyAlignment="1">
      <alignment horizontal="right"/>
    </xf>
    <xf numFmtId="167" fontId="7" fillId="0" borderId="1" xfId="0" applyNumberFormat="1" applyFont="1" applyFill="1" applyBorder="1" applyAlignment="1">
      <alignment horizontal="right"/>
    </xf>
    <xf numFmtId="165" fontId="7" fillId="3" borderId="1" xfId="0" applyNumberFormat="1" applyFont="1" applyFill="1" applyBorder="1" applyAlignment="1">
      <alignment horizontal="right"/>
    </xf>
    <xf numFmtId="0" fontId="7" fillId="0" borderId="7" xfId="0" applyFont="1" applyFill="1" applyBorder="1" applyAlignment="1">
      <alignment/>
    </xf>
    <xf numFmtId="0" fontId="12" fillId="0" borderId="7" xfId="0" applyFont="1" applyFill="1" applyBorder="1" applyAlignment="1">
      <alignment/>
    </xf>
    <xf numFmtId="167" fontId="12" fillId="3" borderId="1" xfId="0" applyNumberFormat="1" applyFont="1" applyFill="1" applyBorder="1" applyAlignment="1">
      <alignment horizontal="right"/>
    </xf>
    <xf numFmtId="167" fontId="12" fillId="0" borderId="1" xfId="0" applyNumberFormat="1" applyFont="1" applyFill="1" applyBorder="1" applyAlignment="1">
      <alignment horizontal="right"/>
    </xf>
    <xf numFmtId="165" fontId="12" fillId="3" borderId="1" xfId="0" applyNumberFormat="1" applyFont="1" applyFill="1" applyBorder="1" applyAlignment="1">
      <alignment horizontal="right"/>
    </xf>
    <xf numFmtId="167" fontId="12" fillId="3" borderId="7" xfId="0" applyNumberFormat="1" applyFont="1" applyFill="1" applyBorder="1" applyAlignment="1">
      <alignment horizontal="right"/>
    </xf>
    <xf numFmtId="167" fontId="12" fillId="0" borderId="7" xfId="0" applyNumberFormat="1" applyFont="1" applyFill="1" applyBorder="1" applyAlignment="1">
      <alignment horizontal="right"/>
    </xf>
    <xf numFmtId="165" fontId="12" fillId="3" borderId="7" xfId="0" applyNumberFormat="1" applyFont="1" applyFill="1" applyBorder="1" applyAlignment="1">
      <alignment horizontal="right"/>
    </xf>
    <xf numFmtId="167" fontId="7" fillId="3" borderId="0" xfId="0" applyNumberFormat="1" applyFont="1" applyFill="1" applyBorder="1" applyAlignment="1" applyProtection="1">
      <alignment horizontal="right"/>
      <protection locked="0"/>
    </xf>
    <xf numFmtId="0" fontId="7" fillId="0" borderId="1" xfId="0" applyFont="1" applyFill="1" applyBorder="1" applyAlignment="1">
      <alignment/>
    </xf>
    <xf numFmtId="0" fontId="12" fillId="0" borderId="8" xfId="0" applyFont="1" applyFill="1" applyBorder="1" applyAlignment="1">
      <alignment/>
    </xf>
    <xf numFmtId="167" fontId="12" fillId="3" borderId="8" xfId="0" applyNumberFormat="1" applyFont="1" applyFill="1" applyBorder="1" applyAlignment="1">
      <alignment horizontal="right"/>
    </xf>
    <xf numFmtId="167" fontId="12" fillId="0" borderId="8" xfId="0" applyNumberFormat="1" applyFont="1" applyFill="1" applyBorder="1" applyAlignment="1">
      <alignment horizontal="right"/>
    </xf>
    <xf numFmtId="165" fontId="12" fillId="3" borderId="8" xfId="0" applyNumberFormat="1" applyFont="1" applyFill="1" applyBorder="1" applyAlignment="1">
      <alignment horizontal="right"/>
    </xf>
    <xf numFmtId="0" fontId="9" fillId="4" borderId="0" xfId="0" applyFont="1" applyFill="1" applyBorder="1" applyAlignment="1">
      <alignment/>
    </xf>
    <xf numFmtId="167" fontId="9" fillId="4" borderId="0" xfId="0" applyNumberFormat="1" applyFont="1" applyFill="1" applyBorder="1" applyAlignment="1">
      <alignment horizontal="right"/>
    </xf>
    <xf numFmtId="165" fontId="9" fillId="4" borderId="0" xfId="0" applyNumberFormat="1" applyFont="1" applyFill="1" applyBorder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1" fillId="0" borderId="1" xfId="0" applyFont="1" applyBorder="1" applyAlignment="1">
      <alignment horizontal="center"/>
    </xf>
    <xf numFmtId="0" fontId="7" fillId="0" borderId="0" xfId="0" applyFont="1" applyBorder="1" applyAlignment="1">
      <alignment/>
    </xf>
    <xf numFmtId="14" fontId="12" fillId="3" borderId="0" xfId="0" applyNumberFormat="1" applyFont="1" applyFill="1" applyBorder="1" applyAlignment="1">
      <alignment horizontal="right" vertical="top" wrapText="1"/>
    </xf>
    <xf numFmtId="14" fontId="12" fillId="0" borderId="0" xfId="0" applyNumberFormat="1" applyFont="1" applyBorder="1" applyAlignment="1">
      <alignment horizontal="right" vertical="top" wrapText="1"/>
    </xf>
    <xf numFmtId="0" fontId="12" fillId="3" borderId="0" xfId="0" applyFont="1" applyFill="1" applyBorder="1" applyAlignment="1">
      <alignment horizontal="right" wrapText="1"/>
    </xf>
    <xf numFmtId="0" fontId="7" fillId="0" borderId="1" xfId="0" applyFont="1" applyBorder="1" applyAlignment="1">
      <alignment/>
    </xf>
    <xf numFmtId="0" fontId="14" fillId="3" borderId="1" xfId="0" applyFont="1" applyFill="1" applyBorder="1" applyAlignment="1">
      <alignment horizontal="right" wrapText="1"/>
    </xf>
    <xf numFmtId="0" fontId="14" fillId="0" borderId="1" xfId="0" applyFont="1" applyBorder="1" applyAlignment="1">
      <alignment horizontal="right" wrapText="1"/>
    </xf>
    <xf numFmtId="0" fontId="12" fillId="3" borderId="1" xfId="0" applyFont="1" applyFill="1" applyBorder="1" applyAlignment="1">
      <alignment horizontal="right" wrapText="1"/>
    </xf>
    <xf numFmtId="0" fontId="12" fillId="0" borderId="0" xfId="0" applyFont="1" applyAlignment="1">
      <alignment wrapText="1"/>
    </xf>
    <xf numFmtId="0" fontId="13" fillId="3" borderId="0" xfId="0" applyFont="1" applyFill="1" applyAlignment="1">
      <alignment/>
    </xf>
    <xf numFmtId="173" fontId="7" fillId="3" borderId="0" xfId="19" applyNumberFormat="1" applyFont="1" applyFill="1" applyBorder="1" applyAlignment="1">
      <alignment/>
    </xf>
    <xf numFmtId="0" fontId="7" fillId="0" borderId="0" xfId="0" applyFont="1" applyAlignment="1">
      <alignment wrapText="1"/>
    </xf>
    <xf numFmtId="3" fontId="7" fillId="3" borderId="0" xfId="0" applyNumberFormat="1" applyFont="1" applyFill="1" applyAlignment="1">
      <alignment/>
    </xf>
    <xf numFmtId="3" fontId="7" fillId="0" borderId="0" xfId="0" applyNumberFormat="1" applyFont="1" applyAlignment="1">
      <alignment/>
    </xf>
    <xf numFmtId="0" fontId="7" fillId="0" borderId="1" xfId="0" applyFont="1" applyBorder="1" applyAlignment="1">
      <alignment wrapText="1"/>
    </xf>
    <xf numFmtId="3" fontId="7" fillId="3" borderId="1" xfId="0" applyNumberFormat="1" applyFont="1" applyFill="1" applyBorder="1" applyAlignment="1">
      <alignment/>
    </xf>
    <xf numFmtId="3" fontId="7" fillId="0" borderId="1" xfId="0" applyNumberFormat="1" applyFont="1" applyBorder="1" applyAlignment="1">
      <alignment/>
    </xf>
    <xf numFmtId="173" fontId="7" fillId="3" borderId="9" xfId="19" applyNumberFormat="1" applyFont="1" applyFill="1" applyBorder="1" applyAlignment="1">
      <alignment/>
    </xf>
    <xf numFmtId="3" fontId="7" fillId="3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173" fontId="7" fillId="3" borderId="1" xfId="19" applyNumberFormat="1" applyFont="1" applyFill="1" applyBorder="1" applyAlignment="1">
      <alignment/>
    </xf>
    <xf numFmtId="0" fontId="7" fillId="0" borderId="0" xfId="0" applyFont="1" applyBorder="1" applyAlignment="1">
      <alignment wrapText="1"/>
    </xf>
    <xf numFmtId="169" fontId="7" fillId="3" borderId="0" xfId="0" applyNumberFormat="1" applyFont="1" applyFill="1" applyBorder="1" applyAlignment="1">
      <alignment/>
    </xf>
    <xf numFmtId="169" fontId="7" fillId="0" borderId="0" xfId="0" applyNumberFormat="1" applyFont="1" applyBorder="1" applyAlignment="1">
      <alignment/>
    </xf>
    <xf numFmtId="169" fontId="7" fillId="3" borderId="1" xfId="0" applyNumberFormat="1" applyFont="1" applyFill="1" applyBorder="1" applyAlignment="1">
      <alignment/>
    </xf>
    <xf numFmtId="169" fontId="7" fillId="0" borderId="1" xfId="0" applyNumberFormat="1" applyFont="1" applyBorder="1" applyAlignment="1">
      <alignment/>
    </xf>
    <xf numFmtId="169" fontId="7" fillId="3" borderId="0" xfId="0" applyNumberFormat="1" applyFont="1" applyFill="1" applyAlignment="1">
      <alignment/>
    </xf>
    <xf numFmtId="169" fontId="7" fillId="0" borderId="0" xfId="0" applyNumberFormat="1" applyFont="1" applyAlignment="1">
      <alignment/>
    </xf>
    <xf numFmtId="186" fontId="7" fillId="3" borderId="0" xfId="0" applyNumberFormat="1" applyFont="1" applyFill="1" applyAlignment="1">
      <alignment/>
    </xf>
    <xf numFmtId="186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7" fillId="3" borderId="0" xfId="0" applyNumberFormat="1" applyFont="1" applyFill="1" applyAlignment="1">
      <alignment/>
    </xf>
    <xf numFmtId="4" fontId="7" fillId="0" borderId="1" xfId="0" applyNumberFormat="1" applyFont="1" applyBorder="1" applyAlignment="1">
      <alignment/>
    </xf>
    <xf numFmtId="0" fontId="7" fillId="0" borderId="9" xfId="0" applyFont="1" applyBorder="1" applyAlignment="1">
      <alignment wrapText="1"/>
    </xf>
    <xf numFmtId="0" fontId="13" fillId="3" borderId="9" xfId="0" applyFont="1" applyFill="1" applyBorder="1" applyAlignment="1">
      <alignment/>
    </xf>
    <xf numFmtId="0" fontId="13" fillId="0" borderId="9" xfId="0" applyFont="1" applyBorder="1" applyAlignment="1">
      <alignment/>
    </xf>
    <xf numFmtId="0" fontId="12" fillId="0" borderId="0" xfId="0" applyFont="1" applyBorder="1" applyAlignment="1">
      <alignment wrapText="1"/>
    </xf>
    <xf numFmtId="0" fontId="13" fillId="3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7" fillId="0" borderId="10" xfId="0" applyFont="1" applyBorder="1" applyAlignment="1">
      <alignment wrapText="1"/>
    </xf>
    <xf numFmtId="3" fontId="7" fillId="3" borderId="1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173" fontId="7" fillId="3" borderId="10" xfId="19" applyNumberFormat="1" applyFont="1" applyFill="1" applyBorder="1" applyAlignment="1">
      <alignment/>
    </xf>
    <xf numFmtId="14" fontId="12" fillId="3" borderId="1" xfId="0" applyNumberFormat="1" applyFont="1" applyFill="1" applyBorder="1" applyAlignment="1">
      <alignment horizontal="right" vertical="top" wrapText="1"/>
    </xf>
    <xf numFmtId="14" fontId="12" fillId="0" borderId="1" xfId="0" applyNumberFormat="1" applyFont="1" applyBorder="1" applyAlignment="1">
      <alignment horizontal="right" vertical="top" wrapText="1"/>
    </xf>
    <xf numFmtId="0" fontId="12" fillId="3" borderId="1" xfId="0" applyFont="1" applyFill="1" applyBorder="1" applyAlignment="1">
      <alignment horizontal="right" vertical="top" wrapText="1"/>
    </xf>
    <xf numFmtId="14" fontId="7" fillId="3" borderId="0" xfId="0" applyNumberFormat="1" applyFont="1" applyFill="1" applyBorder="1" applyAlignment="1">
      <alignment horizontal="right" vertical="top" wrapText="1"/>
    </xf>
    <xf numFmtId="14" fontId="7" fillId="0" borderId="0" xfId="0" applyNumberFormat="1" applyFont="1" applyBorder="1" applyAlignment="1">
      <alignment horizontal="right" vertical="top" wrapText="1"/>
    </xf>
    <xf numFmtId="173" fontId="7" fillId="3" borderId="0" xfId="19" applyNumberFormat="1" applyFont="1" applyFill="1" applyAlignment="1">
      <alignment/>
    </xf>
    <xf numFmtId="169" fontId="7" fillId="3" borderId="10" xfId="0" applyNumberFormat="1" applyFont="1" applyFill="1" applyBorder="1" applyAlignment="1">
      <alignment/>
    </xf>
    <xf numFmtId="169" fontId="7" fillId="0" borderId="10" xfId="0" applyNumberFormat="1" applyFont="1" applyBorder="1" applyAlignment="1">
      <alignment/>
    </xf>
    <xf numFmtId="169" fontId="7" fillId="4" borderId="0" xfId="0" applyNumberFormat="1" applyFont="1" applyFill="1" applyBorder="1" applyAlignment="1">
      <alignment/>
    </xf>
    <xf numFmtId="173" fontId="7" fillId="4" borderId="0" xfId="19" applyNumberFormat="1" applyFont="1" applyFill="1" applyBorder="1" applyAlignment="1">
      <alignment/>
    </xf>
    <xf numFmtId="0" fontId="13" fillId="4" borderId="0" xfId="0" applyFont="1" applyFill="1" applyAlignment="1">
      <alignment/>
    </xf>
    <xf numFmtId="0" fontId="13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vertical="top"/>
    </xf>
    <xf numFmtId="0" fontId="15" fillId="0" borderId="0" xfId="0" applyFont="1" applyFill="1" applyAlignment="1">
      <alignment vertical="top"/>
    </xf>
    <xf numFmtId="0" fontId="15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 vertical="top"/>
    </xf>
    <xf numFmtId="175" fontId="16" fillId="0" borderId="0" xfId="18" applyNumberFormat="1" applyFont="1" applyFill="1" applyAlignment="1">
      <alignment vertical="top"/>
    </xf>
    <xf numFmtId="0" fontId="11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19" fillId="0" borderId="5" xfId="0" applyFont="1" applyBorder="1" applyAlignment="1">
      <alignment/>
    </xf>
    <xf numFmtId="0" fontId="8" fillId="0" borderId="5" xfId="0" applyFont="1" applyFill="1" applyBorder="1" applyAlignment="1">
      <alignment vertical="top"/>
    </xf>
    <xf numFmtId="0" fontId="8" fillId="0" borderId="11" xfId="0" applyFont="1" applyFill="1" applyBorder="1" applyAlignment="1">
      <alignment horizontal="centerContinuous" vertical="top"/>
    </xf>
    <xf numFmtId="0" fontId="8" fillId="0" borderId="11" xfId="0" applyFont="1" applyFill="1" applyBorder="1" applyAlignment="1">
      <alignment horizontal="left" vertical="top"/>
    </xf>
    <xf numFmtId="0" fontId="8" fillId="0" borderId="11" xfId="0" applyFont="1" applyBorder="1" applyAlignment="1">
      <alignment/>
    </xf>
    <xf numFmtId="0" fontId="8" fillId="0" borderId="5" xfId="0" applyFont="1" applyFill="1" applyBorder="1" applyAlignment="1">
      <alignment horizontal="centerContinuous" vertical="top"/>
    </xf>
    <xf numFmtId="0" fontId="20" fillId="0" borderId="0" xfId="0" applyFont="1" applyFill="1" applyBorder="1" applyAlignment="1">
      <alignment horizontal="center" vertical="top"/>
    </xf>
    <xf numFmtId="175" fontId="19" fillId="0" borderId="0" xfId="18" applyNumberFormat="1" applyFont="1" applyFill="1" applyAlignment="1">
      <alignment vertical="top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8" fillId="0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0" fontId="20" fillId="0" borderId="0" xfId="0" applyFont="1" applyFill="1" applyBorder="1" applyAlignment="1">
      <alignment horizontal="right" vertical="top"/>
    </xf>
    <xf numFmtId="175" fontId="19" fillId="0" borderId="0" xfId="18" applyNumberFormat="1" applyFont="1" applyAlignment="1">
      <alignment vertical="top"/>
    </xf>
    <xf numFmtId="0" fontId="19" fillId="0" borderId="0" xfId="0" applyFont="1" applyFill="1" applyAlignment="1">
      <alignment vertical="top"/>
    </xf>
    <xf numFmtId="0" fontId="19" fillId="0" borderId="1" xfId="0" applyFont="1" applyBorder="1" applyAlignment="1">
      <alignment wrapText="1"/>
    </xf>
    <xf numFmtId="0" fontId="8" fillId="0" borderId="1" xfId="0" applyFont="1" applyFill="1" applyBorder="1" applyAlignment="1">
      <alignment vertical="top" wrapText="1"/>
    </xf>
    <xf numFmtId="0" fontId="8" fillId="3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horizontal="right" vertical="top" wrapText="1"/>
    </xf>
    <xf numFmtId="175" fontId="19" fillId="0" borderId="0" xfId="18" applyNumberFormat="1" applyFont="1" applyFill="1" applyAlignment="1">
      <alignment vertical="top" wrapText="1"/>
    </xf>
    <xf numFmtId="0" fontId="19" fillId="0" borderId="0" xfId="0" applyFont="1" applyAlignment="1">
      <alignment wrapText="1"/>
    </xf>
    <xf numFmtId="0" fontId="8" fillId="0" borderId="0" xfId="0" applyFont="1" applyFill="1" applyBorder="1" applyAlignment="1">
      <alignment vertical="center"/>
    </xf>
    <xf numFmtId="167" fontId="8" fillId="3" borderId="9" xfId="18" applyNumberFormat="1" applyFont="1" applyFill="1" applyBorder="1" applyAlignment="1" applyProtection="1">
      <alignment vertical="center"/>
      <protection locked="0"/>
    </xf>
    <xf numFmtId="167" fontId="8" fillId="0" borderId="9" xfId="18" applyNumberFormat="1" applyFont="1" applyFill="1" applyBorder="1" applyAlignment="1" applyProtection="1">
      <alignment vertical="center"/>
      <protection locked="0"/>
    </xf>
    <xf numFmtId="167" fontId="19" fillId="0" borderId="0" xfId="18" applyNumberFormat="1" applyFont="1" applyFill="1" applyBorder="1" applyAlignment="1" applyProtection="1">
      <alignment/>
      <protection locked="0"/>
    </xf>
    <xf numFmtId="175" fontId="19" fillId="0" borderId="0" xfId="18" applyNumberFormat="1" applyFont="1" applyFill="1" applyAlignment="1" applyProtection="1">
      <alignment/>
      <protection locked="0"/>
    </xf>
    <xf numFmtId="167" fontId="3" fillId="5" borderId="0" xfId="18" applyNumberFormat="1" applyFont="1" applyFill="1" applyBorder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167" fontId="8" fillId="3" borderId="0" xfId="18" applyNumberFormat="1" applyFont="1" applyFill="1" applyBorder="1" applyAlignment="1" applyProtection="1">
      <alignment vertical="center"/>
      <protection locked="0"/>
    </xf>
    <xf numFmtId="167" fontId="8" fillId="0" borderId="0" xfId="18" applyNumberFormat="1" applyFont="1" applyFill="1" applyAlignment="1" applyProtection="1">
      <alignment vertical="center"/>
      <protection locked="0"/>
    </xf>
    <xf numFmtId="167" fontId="8" fillId="0" borderId="0" xfId="18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vertical="center" wrapText="1"/>
    </xf>
    <xf numFmtId="167" fontId="8" fillId="3" borderId="1" xfId="18" applyNumberFormat="1" applyFont="1" applyFill="1" applyBorder="1" applyAlignment="1" applyProtection="1">
      <alignment vertical="center"/>
      <protection locked="0"/>
    </xf>
    <xf numFmtId="167" fontId="8" fillId="0" borderId="1" xfId="18" applyNumberFormat="1" applyFont="1" applyFill="1" applyBorder="1" applyAlignment="1" applyProtection="1">
      <alignment vertical="center"/>
      <protection locked="0"/>
    </xf>
    <xf numFmtId="167" fontId="3" fillId="5" borderId="1" xfId="18" applyNumberFormat="1" applyFont="1" applyFill="1" applyBorder="1" applyAlignment="1" applyProtection="1">
      <alignment/>
      <protection locked="0"/>
    </xf>
    <xf numFmtId="0" fontId="8" fillId="0" borderId="7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167" fontId="9" fillId="3" borderId="1" xfId="18" applyNumberFormat="1" applyFont="1" applyFill="1" applyBorder="1" applyAlignment="1" applyProtection="1">
      <alignment vertical="center"/>
      <protection locked="0"/>
    </xf>
    <xf numFmtId="167" fontId="9" fillId="0" borderId="7" xfId="18" applyNumberFormat="1" applyFont="1" applyFill="1" applyBorder="1" applyAlignment="1" applyProtection="1">
      <alignment vertical="center"/>
      <protection locked="0"/>
    </xf>
    <xf numFmtId="167" fontId="9" fillId="0" borderId="0" xfId="18" applyNumberFormat="1" applyFont="1" applyFill="1" applyBorder="1" applyAlignment="1" applyProtection="1">
      <alignment vertical="center"/>
      <protection locked="0"/>
    </xf>
    <xf numFmtId="167" fontId="21" fillId="0" borderId="0" xfId="18" applyNumberFormat="1" applyFont="1" applyFill="1" applyBorder="1" applyAlignment="1" applyProtection="1">
      <alignment/>
      <protection locked="0"/>
    </xf>
    <xf numFmtId="167" fontId="21" fillId="5" borderId="7" xfId="18" applyNumberFormat="1" applyFont="1" applyFill="1" applyBorder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>
      <alignment/>
    </xf>
    <xf numFmtId="167" fontId="8" fillId="3" borderId="0" xfId="18" applyNumberFormat="1" applyFont="1" applyFill="1" applyAlignment="1" applyProtection="1">
      <alignment vertical="center"/>
      <protection locked="0"/>
    </xf>
    <xf numFmtId="0" fontId="8" fillId="0" borderId="1" xfId="0" applyFont="1" applyFill="1" applyBorder="1" applyAlignment="1">
      <alignment vertical="center" wrapText="1"/>
    </xf>
    <xf numFmtId="167" fontId="9" fillId="3" borderId="7" xfId="18" applyNumberFormat="1" applyFont="1" applyFill="1" applyBorder="1" applyAlignment="1" applyProtection="1">
      <alignment vertical="center"/>
      <protection locked="0"/>
    </xf>
    <xf numFmtId="167" fontId="4" fillId="0" borderId="0" xfId="18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167" fontId="3" fillId="5" borderId="0" xfId="18" applyNumberFormat="1" applyFont="1" applyFill="1" applyAlignment="1" applyProtection="1">
      <alignment/>
      <protection locked="0"/>
    </xf>
    <xf numFmtId="0" fontId="8" fillId="0" borderId="1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167" fontId="9" fillId="3" borderId="8" xfId="18" applyNumberFormat="1" applyFont="1" applyFill="1" applyBorder="1" applyAlignment="1" applyProtection="1">
      <alignment vertical="center"/>
      <protection locked="0"/>
    </xf>
    <xf numFmtId="167" fontId="9" fillId="0" borderId="8" xfId="18" applyNumberFormat="1" applyFont="1" applyFill="1" applyBorder="1" applyAlignment="1" applyProtection="1">
      <alignment vertical="center"/>
      <protection locked="0"/>
    </xf>
    <xf numFmtId="167" fontId="21" fillId="5" borderId="8" xfId="18" applyNumberFormat="1" applyFont="1" applyFill="1" applyBorder="1" applyAlignment="1" applyProtection="1">
      <alignment/>
      <protection locked="0"/>
    </xf>
    <xf numFmtId="0" fontId="22" fillId="0" borderId="0" xfId="0" applyFont="1" applyAlignment="1">
      <alignment/>
    </xf>
    <xf numFmtId="0" fontId="10" fillId="0" borderId="0" xfId="0" applyFont="1" applyFill="1" applyAlignment="1">
      <alignment wrapText="1"/>
    </xf>
    <xf numFmtId="167" fontId="10" fillId="0" borderId="0" xfId="18" applyNumberFormat="1" applyFont="1" applyFill="1" applyBorder="1" applyAlignment="1" applyProtection="1">
      <alignment/>
      <protection locked="0"/>
    </xf>
    <xf numFmtId="167" fontId="10" fillId="0" borderId="0" xfId="18" applyNumberFormat="1" applyFont="1" applyFill="1" applyAlignment="1" applyProtection="1">
      <alignment/>
      <protection locked="0"/>
    </xf>
    <xf numFmtId="167" fontId="22" fillId="0" borderId="0" xfId="18" applyNumberFormat="1" applyFont="1" applyFill="1" applyBorder="1" applyAlignment="1" applyProtection="1">
      <alignment/>
      <protection locked="0"/>
    </xf>
    <xf numFmtId="175" fontId="22" fillId="0" borderId="0" xfId="18" applyNumberFormat="1" applyFont="1" applyFill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4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167" fontId="9" fillId="0" borderId="0" xfId="18" applyNumberFormat="1" applyFont="1" applyFill="1" applyBorder="1" applyAlignment="1" applyProtection="1">
      <alignment/>
      <protection locked="0"/>
    </xf>
    <xf numFmtId="41" fontId="22" fillId="0" borderId="0" xfId="18" applyNumberFormat="1" applyFont="1" applyFill="1" applyAlignment="1" applyProtection="1">
      <alignment/>
      <protection locked="0"/>
    </xf>
    <xf numFmtId="0" fontId="4" fillId="0" borderId="0" xfId="0" applyFont="1" applyFill="1" applyAlignment="1">
      <alignment/>
    </xf>
    <xf numFmtId="0" fontId="23" fillId="0" borderId="0" xfId="0" applyFont="1" applyAlignment="1">
      <alignment/>
    </xf>
    <xf numFmtId="167" fontId="8" fillId="0" borderId="0" xfId="18" applyNumberFormat="1" applyFont="1" applyFill="1" applyBorder="1" applyAlignment="1" applyProtection="1">
      <alignment/>
      <protection locked="0"/>
    </xf>
    <xf numFmtId="0" fontId="20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167" fontId="20" fillId="0" borderId="0" xfId="18" applyNumberFormat="1" applyFont="1" applyFill="1" applyBorder="1" applyAlignment="1" applyProtection="1">
      <alignment/>
      <protection locked="0"/>
    </xf>
    <xf numFmtId="175" fontId="20" fillId="0" borderId="0" xfId="18" applyNumberFormat="1" applyFont="1" applyFill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7" fontId="19" fillId="0" borderId="0" xfId="18" applyNumberFormat="1" applyFont="1" applyFill="1" applyBorder="1" applyAlignment="1" applyProtection="1">
      <alignment horizontal="right"/>
      <protection locked="0"/>
    </xf>
    <xf numFmtId="0" fontId="19" fillId="0" borderId="0" xfId="0" applyFont="1" applyFill="1" applyBorder="1" applyAlignment="1" applyProtection="1">
      <alignment vertical="top"/>
      <protection locked="0"/>
    </xf>
    <xf numFmtId="0" fontId="19" fillId="0" borderId="0" xfId="0" applyFont="1" applyAlignment="1" applyProtection="1">
      <alignment vertical="top"/>
      <protection locked="0"/>
    </xf>
    <xf numFmtId="0" fontId="19" fillId="0" borderId="0" xfId="0" applyFont="1" applyFill="1" applyAlignment="1" applyProtection="1">
      <alignment vertical="top"/>
      <protection locked="0"/>
    </xf>
    <xf numFmtId="0" fontId="24" fillId="0" borderId="0" xfId="0" applyFont="1" applyFill="1" applyBorder="1" applyAlignment="1" applyProtection="1">
      <alignment vertical="top"/>
      <protection locked="0"/>
    </xf>
    <xf numFmtId="0" fontId="24" fillId="0" borderId="0" xfId="0" applyFont="1" applyAlignment="1" applyProtection="1">
      <alignment vertical="top"/>
      <protection locked="0"/>
    </xf>
    <xf numFmtId="0" fontId="20" fillId="0" borderId="0" xfId="0" applyFont="1" applyFill="1" applyBorder="1" applyAlignment="1" applyProtection="1">
      <alignment vertical="top"/>
      <protection locked="0"/>
    </xf>
    <xf numFmtId="175" fontId="19" fillId="0" borderId="0" xfId="18" applyNumberFormat="1" applyFont="1" applyFill="1" applyAlignment="1" applyProtection="1">
      <alignment vertical="top"/>
      <protection locked="0"/>
    </xf>
    <xf numFmtId="0" fontId="24" fillId="0" borderId="0" xfId="0" applyFont="1" applyFill="1" applyAlignment="1" applyProtection="1">
      <alignment vertical="top"/>
      <protection locked="0"/>
    </xf>
    <xf numFmtId="0" fontId="17" fillId="0" borderId="0" xfId="0" applyFont="1" applyFill="1" applyBorder="1" applyAlignment="1" applyProtection="1">
      <alignment vertical="top"/>
      <protection locked="0"/>
    </xf>
    <xf numFmtId="175" fontId="16" fillId="0" borderId="0" xfId="18" applyNumberFormat="1" applyFont="1" applyFill="1" applyAlignment="1" applyProtection="1">
      <alignment vertical="top"/>
      <protection locked="0"/>
    </xf>
    <xf numFmtId="0" fontId="16" fillId="0" borderId="0" xfId="0" applyFont="1" applyAlignment="1" applyProtection="1">
      <alignment/>
      <protection locked="0"/>
    </xf>
    <xf numFmtId="0" fontId="24" fillId="0" borderId="0" xfId="0" applyFont="1" applyFill="1" applyBorder="1" applyAlignment="1">
      <alignment vertical="top"/>
    </xf>
    <xf numFmtId="0" fontId="24" fillId="0" borderId="0" xfId="0" applyFont="1" applyAlignment="1">
      <alignment vertical="top"/>
    </xf>
    <xf numFmtId="0" fontId="24" fillId="0" borderId="0" xfId="0" applyFont="1" applyFill="1" applyAlignment="1">
      <alignment vertical="top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1" fillId="0" borderId="5" xfId="0" applyFont="1" applyBorder="1" applyAlignment="1">
      <alignment/>
    </xf>
    <xf numFmtId="14" fontId="7" fillId="3" borderId="5" xfId="0" applyNumberFormat="1" applyFont="1" applyFill="1" applyBorder="1" applyAlignment="1">
      <alignment horizontal="right" vertical="top" wrapText="1"/>
    </xf>
    <xf numFmtId="14" fontId="7" fillId="0" borderId="5" xfId="0" applyNumberFormat="1" applyFont="1" applyFill="1" applyBorder="1" applyAlignment="1">
      <alignment horizontal="right" vertical="top" wrapText="1"/>
    </xf>
    <xf numFmtId="46" fontId="7" fillId="3" borderId="5" xfId="0" applyNumberFormat="1" applyFont="1" applyFill="1" applyBorder="1" applyAlignment="1">
      <alignment horizontal="right" vertical="top" wrapText="1"/>
    </xf>
    <xf numFmtId="0" fontId="11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right" vertical="top" wrapText="1"/>
    </xf>
    <xf numFmtId="46" fontId="7" fillId="3" borderId="0" xfId="0" applyNumberFormat="1" applyFont="1" applyFill="1" applyBorder="1" applyAlignment="1">
      <alignment horizontal="right" vertical="top" wrapText="1"/>
    </xf>
    <xf numFmtId="0" fontId="1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5" fillId="0" borderId="7" xfId="0" applyFont="1" applyBorder="1" applyAlignment="1">
      <alignment horizontal="left"/>
    </xf>
    <xf numFmtId="0" fontId="26" fillId="3" borderId="7" xfId="0" applyFont="1" applyFill="1" applyBorder="1" applyAlignment="1">
      <alignment horizontal="center"/>
    </xf>
    <xf numFmtId="0" fontId="26" fillId="0" borderId="7" xfId="0" applyFont="1" applyFill="1" applyBorder="1" applyAlignment="1">
      <alignment/>
    </xf>
    <xf numFmtId="0" fontId="26" fillId="3" borderId="7" xfId="0" applyFont="1" applyFill="1" applyBorder="1" applyAlignment="1">
      <alignment/>
    </xf>
    <xf numFmtId="0" fontId="26" fillId="0" borderId="0" xfId="0" applyFont="1" applyAlignment="1">
      <alignment/>
    </xf>
    <xf numFmtId="0" fontId="16" fillId="0" borderId="0" xfId="0" applyFont="1" applyAlignment="1">
      <alignment/>
    </xf>
    <xf numFmtId="0" fontId="26" fillId="0" borderId="0" xfId="0" applyFont="1" applyBorder="1" applyAlignment="1">
      <alignment/>
    </xf>
    <xf numFmtId="167" fontId="26" fillId="3" borderId="0" xfId="0" applyNumberFormat="1" applyFont="1" applyFill="1" applyBorder="1" applyAlignment="1">
      <alignment horizontal="right"/>
    </xf>
    <xf numFmtId="167" fontId="26" fillId="0" borderId="0" xfId="0" applyNumberFormat="1" applyFont="1" applyFill="1" applyBorder="1" applyAlignment="1">
      <alignment horizontal="right"/>
    </xf>
    <xf numFmtId="165" fontId="26" fillId="3" borderId="0" xfId="0" applyNumberFormat="1" applyFont="1" applyFill="1" applyBorder="1" applyAlignment="1">
      <alignment horizontal="right"/>
    </xf>
    <xf numFmtId="0" fontId="26" fillId="0" borderId="0" xfId="0" applyFont="1" applyAlignment="1">
      <alignment vertical="justify"/>
    </xf>
    <xf numFmtId="0" fontId="26" fillId="0" borderId="0" xfId="0" applyFont="1" applyBorder="1" applyAlignment="1">
      <alignment wrapText="1"/>
    </xf>
    <xf numFmtId="0" fontId="26" fillId="0" borderId="0" xfId="0" applyFont="1" applyFill="1" applyBorder="1" applyAlignment="1">
      <alignment/>
    </xf>
    <xf numFmtId="0" fontId="26" fillId="0" borderId="1" xfId="0" applyFont="1" applyFill="1" applyBorder="1" applyAlignment="1">
      <alignment/>
    </xf>
    <xf numFmtId="167" fontId="26" fillId="3" borderId="1" xfId="0" applyNumberFormat="1" applyFont="1" applyFill="1" applyBorder="1" applyAlignment="1">
      <alignment horizontal="right"/>
    </xf>
    <xf numFmtId="167" fontId="26" fillId="0" borderId="1" xfId="0" applyNumberFormat="1" applyFont="1" applyFill="1" applyBorder="1" applyAlignment="1">
      <alignment horizontal="right"/>
    </xf>
    <xf numFmtId="165" fontId="26" fillId="3" borderId="1" xfId="0" applyNumberFormat="1" applyFont="1" applyFill="1" applyBorder="1" applyAlignment="1">
      <alignment horizontal="right"/>
    </xf>
    <xf numFmtId="0" fontId="25" fillId="0" borderId="8" xfId="0" applyFont="1" applyFill="1" applyBorder="1" applyAlignment="1">
      <alignment horizontal="left"/>
    </xf>
    <xf numFmtId="167" fontId="25" fillId="3" borderId="12" xfId="0" applyNumberFormat="1" applyFont="1" applyFill="1" applyBorder="1" applyAlignment="1">
      <alignment horizontal="right"/>
    </xf>
    <xf numFmtId="167" fontId="25" fillId="0" borderId="12" xfId="0" applyNumberFormat="1" applyFont="1" applyFill="1" applyBorder="1" applyAlignment="1">
      <alignment horizontal="right"/>
    </xf>
    <xf numFmtId="165" fontId="25" fillId="3" borderId="12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167" fontId="11" fillId="0" borderId="0" xfId="0" applyNumberFormat="1" applyFont="1" applyAlignment="1">
      <alignment/>
    </xf>
    <xf numFmtId="0" fontId="25" fillId="0" borderId="11" xfId="0" applyFont="1" applyFill="1" applyBorder="1" applyAlignment="1">
      <alignment horizontal="left"/>
    </xf>
    <xf numFmtId="167" fontId="26" fillId="3" borderId="1" xfId="0" applyNumberFormat="1" applyFont="1" applyFill="1" applyBorder="1" applyAlignment="1">
      <alignment horizontal="center"/>
    </xf>
    <xf numFmtId="167" fontId="26" fillId="0" borderId="1" xfId="0" applyNumberFormat="1" applyFont="1" applyFill="1" applyBorder="1" applyAlignment="1">
      <alignment horizontal="center"/>
    </xf>
    <xf numFmtId="165" fontId="26" fillId="3" borderId="1" xfId="0" applyNumberFormat="1" applyFont="1" applyFill="1" applyBorder="1" applyAlignment="1">
      <alignment horizontal="center" wrapText="1"/>
    </xf>
    <xf numFmtId="167" fontId="18" fillId="0" borderId="0" xfId="0" applyNumberFormat="1" applyFont="1" applyAlignment="1">
      <alignment/>
    </xf>
    <xf numFmtId="0" fontId="26" fillId="0" borderId="0" xfId="0" applyFont="1" applyBorder="1" applyAlignment="1">
      <alignment horizontal="justify" wrapText="1"/>
    </xf>
    <xf numFmtId="0" fontId="25" fillId="0" borderId="8" xfId="0" applyFont="1" applyBorder="1" applyAlignment="1">
      <alignment horizontal="left"/>
    </xf>
    <xf numFmtId="167" fontId="25" fillId="3" borderId="8" xfId="0" applyNumberFormat="1" applyFont="1" applyFill="1" applyBorder="1" applyAlignment="1">
      <alignment horizontal="right"/>
    </xf>
    <xf numFmtId="167" fontId="25" fillId="0" borderId="8" xfId="0" applyNumberFormat="1" applyFont="1" applyFill="1" applyBorder="1" applyAlignment="1">
      <alignment horizontal="right"/>
    </xf>
    <xf numFmtId="165" fontId="25" fillId="3" borderId="8" xfId="0" applyNumberFormat="1" applyFont="1" applyFill="1" applyBorder="1" applyAlignment="1">
      <alignment horizontal="right"/>
    </xf>
    <xf numFmtId="0" fontId="25" fillId="4" borderId="0" xfId="0" applyFont="1" applyFill="1" applyBorder="1" applyAlignment="1">
      <alignment/>
    </xf>
    <xf numFmtId="0" fontId="25" fillId="4" borderId="0" xfId="0" applyFont="1" applyFill="1" applyBorder="1" applyAlignment="1">
      <alignment/>
    </xf>
    <xf numFmtId="167" fontId="25" fillId="4" borderId="0" xfId="0" applyNumberFormat="1" applyFont="1" applyFill="1" applyBorder="1" applyAlignment="1">
      <alignment horizontal="right"/>
    </xf>
    <xf numFmtId="165" fontId="25" fillId="4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left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Valuta (0)_tabelle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mpshare\grandiaree\Manfr&#232;\Bilancio\Semestrale\Semestrale%202004\Civilistico\Tabelle\Vuote\Prospetti%20di%20bilancio%20civilistico%20riclassifica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 civ"/>
      <sheetName val="SP ci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showGridLines="0" tabSelected="1" workbookViewId="0" topLeftCell="A1">
      <selection activeCell="A2" sqref="A2:D2"/>
    </sheetView>
  </sheetViews>
  <sheetFormatPr defaultColWidth="9.140625" defaultRowHeight="12.75"/>
  <cols>
    <col min="1" max="1" width="61.7109375" style="66" customWidth="1"/>
    <col min="2" max="2" width="12.140625" style="66" customWidth="1"/>
    <col min="3" max="3" width="12.8515625" style="66" customWidth="1"/>
    <col min="4" max="4" width="14.140625" style="66" customWidth="1"/>
    <col min="5" max="16384" width="38.57421875" style="66" customWidth="1"/>
  </cols>
  <sheetData>
    <row r="1" spans="1:4" ht="20.25" customHeight="1">
      <c r="A1" s="64"/>
      <c r="B1" s="65"/>
      <c r="C1" s="65"/>
      <c r="D1" s="65"/>
    </row>
    <row r="2" spans="1:4" ht="20.25" customHeight="1">
      <c r="A2" s="67" t="s">
        <v>79</v>
      </c>
      <c r="B2" s="67"/>
      <c r="C2" s="67"/>
      <c r="D2" s="67"/>
    </row>
    <row r="3" spans="1:4" ht="11.25">
      <c r="A3" s="68"/>
      <c r="B3" s="69">
        <v>38625</v>
      </c>
      <c r="C3" s="70" t="s">
        <v>80</v>
      </c>
      <c r="D3" s="71" t="s">
        <v>81</v>
      </c>
    </row>
    <row r="4" spans="1:4" ht="32.25">
      <c r="A4" s="72"/>
      <c r="B4" s="73"/>
      <c r="C4" s="74"/>
      <c r="D4" s="75" t="s">
        <v>82</v>
      </c>
    </row>
    <row r="5" spans="1:4" ht="11.25">
      <c r="A5" s="76" t="s">
        <v>83</v>
      </c>
      <c r="B5" s="77"/>
      <c r="D5" s="78"/>
    </row>
    <row r="6" spans="1:4" ht="11.25">
      <c r="A6" s="79" t="s">
        <v>84</v>
      </c>
      <c r="B6" s="80">
        <v>276344</v>
      </c>
      <c r="C6" s="81">
        <v>248391</v>
      </c>
      <c r="D6" s="78">
        <f>B6/C6-1</f>
        <v>0.11253628352073952</v>
      </c>
    </row>
    <row r="7" spans="1:4" ht="12.75" customHeight="1">
      <c r="A7" s="79" t="s">
        <v>85</v>
      </c>
      <c r="B7" s="80">
        <v>137169</v>
      </c>
      <c r="C7" s="81">
        <v>125143</v>
      </c>
      <c r="D7" s="78">
        <f>B7/C7-1</f>
        <v>0.09609806381499575</v>
      </c>
    </row>
    <row r="8" spans="1:4" ht="11.25">
      <c r="A8" s="79" t="s">
        <v>86</v>
      </c>
      <c r="B8" s="80">
        <v>813</v>
      </c>
      <c r="C8" s="81">
        <v>839</v>
      </c>
      <c r="D8" s="78">
        <f>B8/C8-1</f>
        <v>-0.030989272943980906</v>
      </c>
    </row>
    <row r="9" spans="1:4" ht="11.25">
      <c r="A9" s="82" t="s">
        <v>87</v>
      </c>
      <c r="B9" s="83">
        <v>13052</v>
      </c>
      <c r="C9" s="84">
        <v>12035</v>
      </c>
      <c r="D9" s="78">
        <f>B9/C9-1</f>
        <v>0.08450353136684674</v>
      </c>
    </row>
    <row r="10" spans="1:4" ht="11.25">
      <c r="A10" s="79"/>
      <c r="B10" s="77"/>
      <c r="D10" s="85"/>
    </row>
    <row r="11" spans="1:4" ht="11.25">
      <c r="A11" s="76" t="s">
        <v>88</v>
      </c>
      <c r="B11" s="80"/>
      <c r="C11" s="81"/>
      <c r="D11" s="78"/>
    </row>
    <row r="12" spans="1:4" ht="11.25">
      <c r="A12" s="79" t="s">
        <v>89</v>
      </c>
      <c r="B12" s="80">
        <v>411898</v>
      </c>
      <c r="C12" s="81">
        <v>384111</v>
      </c>
      <c r="D12" s="78">
        <f>B12/C12-1</f>
        <v>0.07234106807667584</v>
      </c>
    </row>
    <row r="13" spans="1:4" ht="11.25">
      <c r="A13" s="79" t="s">
        <v>90</v>
      </c>
      <c r="B13" s="80">
        <v>148199</v>
      </c>
      <c r="C13" s="81">
        <v>141796</v>
      </c>
      <c r="D13" s="78">
        <f>B13/C13-1</f>
        <v>0.04515642190188718</v>
      </c>
    </row>
    <row r="14" spans="1:4" ht="11.25">
      <c r="A14" s="79" t="s">
        <v>91</v>
      </c>
      <c r="B14" s="80">
        <v>263699</v>
      </c>
      <c r="C14" s="81">
        <v>242315</v>
      </c>
      <c r="D14" s="78">
        <f>B14/C14-1</f>
        <v>0.08824876710067464</v>
      </c>
    </row>
    <row r="15" spans="1:4" ht="11.25">
      <c r="A15" s="79" t="s">
        <v>92</v>
      </c>
      <c r="B15" s="86">
        <v>155538</v>
      </c>
      <c r="C15" s="87">
        <v>144813</v>
      </c>
      <c r="D15" s="78">
        <f>B15/C15-1</f>
        <v>0.0740610304323508</v>
      </c>
    </row>
    <row r="16" spans="1:4" ht="11.25">
      <c r="A16" s="82" t="s">
        <v>93</v>
      </c>
      <c r="B16" s="83">
        <v>108161</v>
      </c>
      <c r="C16" s="84">
        <v>97502</v>
      </c>
      <c r="D16" s="88">
        <f>B16/C16-1</f>
        <v>0.10932083444442164</v>
      </c>
    </row>
    <row r="17" spans="1:4" ht="11.25">
      <c r="A17" s="89"/>
      <c r="B17" s="86"/>
      <c r="C17" s="87"/>
      <c r="D17" s="78"/>
    </row>
    <row r="18" spans="1:4" ht="11.25">
      <c r="A18" s="76" t="s">
        <v>94</v>
      </c>
      <c r="B18" s="80"/>
      <c r="C18" s="81"/>
      <c r="D18" s="78"/>
    </row>
    <row r="19" spans="1:4" ht="11.25">
      <c r="A19" s="79" t="s">
        <v>95</v>
      </c>
      <c r="B19" s="80">
        <v>2.4</v>
      </c>
      <c r="C19" s="81">
        <v>2.8</v>
      </c>
      <c r="D19" s="78"/>
    </row>
    <row r="20" spans="1:4" ht="12.75" customHeight="1">
      <c r="A20" s="79" t="s">
        <v>96</v>
      </c>
      <c r="B20" s="90">
        <v>0.8</v>
      </c>
      <c r="C20" s="91">
        <v>0.9</v>
      </c>
      <c r="D20" s="78"/>
    </row>
    <row r="21" spans="1:4" ht="12.75" customHeight="1">
      <c r="A21" s="79" t="s">
        <v>97</v>
      </c>
      <c r="B21" s="90">
        <v>0.8</v>
      </c>
      <c r="C21" s="91">
        <v>1.1</v>
      </c>
      <c r="D21" s="78"/>
    </row>
    <row r="22" spans="1:4" ht="12.75" customHeight="1">
      <c r="A22" s="82" t="s">
        <v>98</v>
      </c>
      <c r="B22" s="92">
        <v>0.8</v>
      </c>
      <c r="C22" s="93">
        <v>0.8</v>
      </c>
      <c r="D22" s="88"/>
    </row>
    <row r="23" spans="1:4" ht="11.25">
      <c r="A23" s="79"/>
      <c r="B23" s="77"/>
      <c r="D23" s="85"/>
    </row>
    <row r="24" spans="1:4" ht="11.25">
      <c r="A24" s="76" t="s">
        <v>99</v>
      </c>
      <c r="B24" s="94"/>
      <c r="C24" s="95"/>
      <c r="D24" s="78"/>
    </row>
    <row r="25" spans="1:4" ht="11.25">
      <c r="A25" s="79" t="s">
        <v>57</v>
      </c>
      <c r="B25" s="90">
        <v>7.6</v>
      </c>
      <c r="C25" s="91">
        <v>8.1</v>
      </c>
      <c r="D25" s="78"/>
    </row>
    <row r="26" spans="1:4" ht="11.25">
      <c r="A26" s="82" t="s">
        <v>58</v>
      </c>
      <c r="B26" s="92">
        <v>10.7</v>
      </c>
      <c r="C26" s="93">
        <v>12</v>
      </c>
      <c r="D26" s="88"/>
    </row>
    <row r="27" spans="1:4" ht="11.25">
      <c r="A27" s="79"/>
      <c r="B27" s="77"/>
      <c r="D27" s="85"/>
    </row>
    <row r="28" spans="1:4" ht="11.25">
      <c r="A28" s="76" t="s">
        <v>100</v>
      </c>
      <c r="B28" s="80"/>
      <c r="C28" s="81"/>
      <c r="D28" s="78"/>
    </row>
    <row r="29" spans="1:4" ht="11.25">
      <c r="A29" s="79" t="s">
        <v>101</v>
      </c>
      <c r="B29" s="80">
        <v>1869922</v>
      </c>
      <c r="C29" s="81">
        <v>1863457</v>
      </c>
      <c r="D29" s="78">
        <f>B29/C29-1</f>
        <v>0.0034693582948250867</v>
      </c>
    </row>
    <row r="30" spans="1:4" ht="11.25">
      <c r="A30" s="79" t="s">
        <v>102</v>
      </c>
      <c r="B30" s="77"/>
      <c r="D30" s="78"/>
    </row>
    <row r="31" spans="1:4" ht="11.25">
      <c r="A31" s="79" t="s">
        <v>103</v>
      </c>
      <c r="B31" s="96">
        <v>11.549</v>
      </c>
      <c r="C31" s="97">
        <v>9.826</v>
      </c>
      <c r="D31" s="78">
        <f>B31/C31-1</f>
        <v>0.17535110930185205</v>
      </c>
    </row>
    <row r="32" spans="1:4" ht="11.25">
      <c r="A32" s="79" t="s">
        <v>104</v>
      </c>
      <c r="B32" s="96">
        <v>10.201</v>
      </c>
      <c r="C32" s="97">
        <v>8.799</v>
      </c>
      <c r="D32" s="78">
        <f>B32/C32-1</f>
        <v>0.1593362882145699</v>
      </c>
    </row>
    <row r="33" spans="1:4" ht="11.25">
      <c r="A33" s="79" t="s">
        <v>105</v>
      </c>
      <c r="B33" s="96">
        <v>12.924</v>
      </c>
      <c r="C33" s="97">
        <v>11.072</v>
      </c>
      <c r="D33" s="78">
        <f>B33/C33-1</f>
        <v>0.16726878612716778</v>
      </c>
    </row>
    <row r="34" spans="1:4" ht="11.25">
      <c r="A34" s="79" t="s">
        <v>106</v>
      </c>
      <c r="B34" s="80">
        <v>24167</v>
      </c>
      <c r="C34" s="81">
        <v>19753</v>
      </c>
      <c r="D34" s="78">
        <f>B34/C34-1</f>
        <v>0.2234597276363084</v>
      </c>
    </row>
    <row r="35" spans="1:4" ht="11.25">
      <c r="A35" s="79" t="s">
        <v>107</v>
      </c>
      <c r="B35" s="78"/>
      <c r="C35" s="98">
        <v>0.47</v>
      </c>
      <c r="D35" s="78"/>
    </row>
    <row r="36" spans="1:4" ht="11.25">
      <c r="A36" s="79" t="s">
        <v>108</v>
      </c>
      <c r="B36" s="99"/>
      <c r="C36" s="98">
        <v>4.78</v>
      </c>
      <c r="D36" s="78"/>
    </row>
    <row r="37" spans="1:4" ht="11.25">
      <c r="A37" s="82" t="s">
        <v>109</v>
      </c>
      <c r="B37" s="99">
        <v>6.99</v>
      </c>
      <c r="C37" s="100">
        <v>6.47</v>
      </c>
      <c r="D37" s="78">
        <f>B37/C37-1</f>
        <v>0.08037094281298307</v>
      </c>
    </row>
    <row r="38" spans="1:4" ht="11.25">
      <c r="A38" s="101"/>
      <c r="B38" s="102"/>
      <c r="C38" s="103"/>
      <c r="D38" s="85"/>
    </row>
    <row r="39" spans="1:4" ht="11.25">
      <c r="A39" s="104" t="s">
        <v>110</v>
      </c>
      <c r="B39" s="105"/>
      <c r="C39" s="106"/>
      <c r="D39" s="78"/>
    </row>
    <row r="40" spans="1:4" ht="11.25">
      <c r="A40" s="89" t="s">
        <v>111</v>
      </c>
      <c r="B40" s="86">
        <v>43599</v>
      </c>
      <c r="C40" s="87">
        <v>43441</v>
      </c>
      <c r="D40" s="78">
        <f>B40/C40-1</f>
        <v>0.0036371170092770466</v>
      </c>
    </row>
    <row r="41" spans="1:4" ht="11.25">
      <c r="A41" s="89" t="s">
        <v>112</v>
      </c>
      <c r="B41" s="86">
        <v>3139</v>
      </c>
      <c r="C41" s="87">
        <v>3126</v>
      </c>
      <c r="D41" s="78">
        <f>B41/C41-1</f>
        <v>0.004158669225847733</v>
      </c>
    </row>
    <row r="42" spans="1:4" ht="13.5" customHeight="1">
      <c r="A42" s="89" t="s">
        <v>113</v>
      </c>
      <c r="B42" s="86">
        <v>135</v>
      </c>
      <c r="C42" s="87">
        <v>131</v>
      </c>
      <c r="D42" s="78">
        <f>B42/C42-1</f>
        <v>0.03053435114503822</v>
      </c>
    </row>
    <row r="43" spans="1:4" ht="15.75" customHeight="1" thickBot="1">
      <c r="A43" s="107" t="s">
        <v>114</v>
      </c>
      <c r="B43" s="108">
        <v>4190</v>
      </c>
      <c r="C43" s="109">
        <v>4317</v>
      </c>
      <c r="D43" s="110">
        <f>B43/C43-1</f>
        <v>-0.029418577716006533</v>
      </c>
    </row>
    <row r="44" spans="1:4" ht="36.75" customHeight="1" thickTop="1">
      <c r="A44" s="82"/>
      <c r="B44" s="111">
        <v>38625</v>
      </c>
      <c r="C44" s="112" t="s">
        <v>115</v>
      </c>
      <c r="D44" s="113" t="s">
        <v>59</v>
      </c>
    </row>
    <row r="45" spans="1:4" ht="16.5" customHeight="1">
      <c r="A45" s="76" t="s">
        <v>116</v>
      </c>
      <c r="B45" s="114"/>
      <c r="C45" s="115"/>
      <c r="D45" s="78"/>
    </row>
    <row r="46" spans="1:4" ht="11.25">
      <c r="A46" s="79" t="s">
        <v>1</v>
      </c>
      <c r="B46" s="80">
        <v>2879</v>
      </c>
      <c r="C46" s="81">
        <v>2795</v>
      </c>
      <c r="D46" s="116">
        <f aca="true" t="shared" si="0" ref="D46:D54">B46/C46-1</f>
        <v>0.030053667262969652</v>
      </c>
    </row>
    <row r="47" spans="1:4" ht="14.25" customHeight="1">
      <c r="A47" s="79" t="s">
        <v>117</v>
      </c>
      <c r="B47" s="80">
        <v>2542</v>
      </c>
      <c r="C47" s="81">
        <v>2400</v>
      </c>
      <c r="D47" s="116">
        <f t="shared" si="0"/>
        <v>0.05916666666666659</v>
      </c>
    </row>
    <row r="48" spans="1:4" ht="14.25" customHeight="1">
      <c r="A48" s="79" t="s">
        <v>38</v>
      </c>
      <c r="B48" s="80">
        <v>6261</v>
      </c>
      <c r="C48" s="81">
        <v>5718</v>
      </c>
      <c r="D48" s="116">
        <f t="shared" si="0"/>
        <v>0.09496327387198322</v>
      </c>
    </row>
    <row r="49" spans="1:4" ht="11.25">
      <c r="A49" s="79" t="s">
        <v>118</v>
      </c>
      <c r="B49" s="80">
        <v>-357</v>
      </c>
      <c r="C49" s="81">
        <v>-386</v>
      </c>
      <c r="D49" s="116">
        <f t="shared" si="0"/>
        <v>-0.07512953367875652</v>
      </c>
    </row>
    <row r="50" spans="1:4" ht="11.25">
      <c r="A50" s="79" t="s">
        <v>25</v>
      </c>
      <c r="B50" s="80">
        <v>-4</v>
      </c>
      <c r="C50" s="81">
        <v>-112</v>
      </c>
      <c r="D50" s="116">
        <f t="shared" si="0"/>
        <v>-0.9642857142857143</v>
      </c>
    </row>
    <row r="51" spans="1:4" ht="13.5" customHeight="1">
      <c r="A51" s="79" t="s">
        <v>39</v>
      </c>
      <c r="B51" s="80">
        <v>5900</v>
      </c>
      <c r="C51" s="81">
        <v>5220</v>
      </c>
      <c r="D51" s="116">
        <f t="shared" si="0"/>
        <v>0.13026819923371646</v>
      </c>
    </row>
    <row r="52" spans="1:4" ht="11.25">
      <c r="A52" s="79" t="s">
        <v>119</v>
      </c>
      <c r="B52" s="80">
        <v>-3491</v>
      </c>
      <c r="C52" s="81">
        <v>-3561</v>
      </c>
      <c r="D52" s="116">
        <f t="shared" si="0"/>
        <v>-0.019657399606851977</v>
      </c>
    </row>
    <row r="53" spans="1:4" ht="11.25">
      <c r="A53" s="79" t="s">
        <v>120</v>
      </c>
      <c r="B53" s="80">
        <v>2348</v>
      </c>
      <c r="C53" s="81">
        <v>1606</v>
      </c>
      <c r="D53" s="116">
        <f t="shared" si="0"/>
        <v>0.4620174346201744</v>
      </c>
    </row>
    <row r="54" spans="1:4" ht="11.25">
      <c r="A54" s="82" t="s">
        <v>121</v>
      </c>
      <c r="B54" s="83">
        <v>1509</v>
      </c>
      <c r="C54" s="84">
        <v>964</v>
      </c>
      <c r="D54" s="116">
        <f t="shared" si="0"/>
        <v>0.5653526970954357</v>
      </c>
    </row>
    <row r="55" spans="1:4" ht="11.25">
      <c r="A55" s="101"/>
      <c r="B55" s="102"/>
      <c r="D55" s="85"/>
    </row>
    <row r="56" spans="1:4" ht="11.25">
      <c r="A56" s="104" t="s">
        <v>122</v>
      </c>
      <c r="B56" s="86"/>
      <c r="C56" s="106"/>
      <c r="D56" s="78"/>
    </row>
    <row r="57" spans="1:4" ht="11.25">
      <c r="A57" s="89" t="s">
        <v>123</v>
      </c>
      <c r="B57" s="90">
        <v>17.4</v>
      </c>
      <c r="C57" s="106">
        <v>12.1</v>
      </c>
      <c r="D57" s="78"/>
    </row>
    <row r="58" spans="1:4" ht="12" thickBot="1">
      <c r="A58" s="107" t="s">
        <v>60</v>
      </c>
      <c r="B58" s="117">
        <v>55.8</v>
      </c>
      <c r="C58" s="118">
        <v>62.3</v>
      </c>
      <c r="D58" s="110"/>
    </row>
    <row r="59" spans="1:4" ht="12" thickTop="1">
      <c r="A59" s="89"/>
      <c r="B59" s="119"/>
      <c r="C59" s="119"/>
      <c r="D59" s="120"/>
    </row>
    <row r="60" spans="2:4" ht="9" customHeight="1">
      <c r="B60" s="121"/>
      <c r="C60" s="121"/>
      <c r="D60" s="121"/>
    </row>
    <row r="61" spans="1:4" ht="1.5" customHeight="1" hidden="1">
      <c r="A61" s="122"/>
      <c r="B61" s="122"/>
      <c r="C61" s="122"/>
      <c r="D61" s="122"/>
    </row>
    <row r="62" spans="1:5" ht="22.5" customHeight="1">
      <c r="A62" s="123" t="s">
        <v>124</v>
      </c>
      <c r="B62" s="124"/>
      <c r="C62" s="124"/>
      <c r="D62" s="124"/>
      <c r="E62" s="125"/>
    </row>
    <row r="63" spans="1:5" ht="11.25">
      <c r="A63" s="124"/>
      <c r="B63" s="124"/>
      <c r="C63" s="124"/>
      <c r="D63" s="124"/>
      <c r="E63" s="125"/>
    </row>
    <row r="64" spans="1:5" ht="11.25">
      <c r="A64" s="124"/>
      <c r="B64" s="124"/>
      <c r="C64" s="124"/>
      <c r="D64" s="124"/>
      <c r="E64" s="125"/>
    </row>
    <row r="65" spans="1:5" ht="11.25">
      <c r="A65" s="124"/>
      <c r="B65" s="124"/>
      <c r="C65" s="124"/>
      <c r="D65" s="124"/>
      <c r="E65" s="125"/>
    </row>
    <row r="66" spans="1:5" ht="96" customHeight="1">
      <c r="A66" s="124"/>
      <c r="B66" s="124"/>
      <c r="C66" s="124"/>
      <c r="D66" s="124"/>
      <c r="E66" s="125"/>
    </row>
    <row r="67" spans="1:5" ht="11.25">
      <c r="A67" s="126"/>
      <c r="B67" s="125"/>
      <c r="C67" s="125"/>
      <c r="D67" s="125"/>
      <c r="E67" s="125"/>
    </row>
    <row r="68" spans="2:5" ht="11.25">
      <c r="B68" s="125"/>
      <c r="C68" s="125"/>
      <c r="D68" s="125"/>
      <c r="E68" s="125"/>
    </row>
    <row r="69" spans="1:5" ht="11.25">
      <c r="A69" s="126"/>
      <c r="B69" s="125"/>
      <c r="C69" s="125"/>
      <c r="D69" s="125"/>
      <c r="E69" s="125"/>
    </row>
  </sheetData>
  <mergeCells count="5">
    <mergeCell ref="A1:D1"/>
    <mergeCell ref="B3:B4"/>
    <mergeCell ref="C3:C4"/>
    <mergeCell ref="A62:D66"/>
    <mergeCell ref="A2:D2"/>
  </mergeCells>
  <printOptions/>
  <pageMargins left="0.3937007874015748" right="0.27" top="0.3937007874015748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8"/>
  <sheetViews>
    <sheetView showGridLines="0" workbookViewId="0" topLeftCell="A1">
      <selection activeCell="E6" sqref="E6"/>
    </sheetView>
  </sheetViews>
  <sheetFormatPr defaultColWidth="9.140625" defaultRowHeight="12.75"/>
  <cols>
    <col min="1" max="1" width="2.7109375" style="9" customWidth="1"/>
    <col min="2" max="2" width="58.7109375" style="9" customWidth="1"/>
    <col min="3" max="3" width="12.7109375" style="4" customWidth="1"/>
    <col min="4" max="4" width="12.7109375" style="2" customWidth="1"/>
    <col min="5" max="5" width="13.7109375" style="2" customWidth="1"/>
    <col min="6" max="6" width="3.7109375" style="2" customWidth="1"/>
    <col min="7" max="7" width="0.42578125" style="2" hidden="1" customWidth="1"/>
    <col min="8" max="16384" width="9.140625" style="2" customWidth="1"/>
  </cols>
  <sheetData>
    <row r="3" spans="1:5" ht="12.75">
      <c r="A3" s="63" t="s">
        <v>49</v>
      </c>
      <c r="B3" s="63"/>
      <c r="C3" s="63"/>
      <c r="D3" s="63"/>
      <c r="E3" s="63"/>
    </row>
    <row r="4" spans="1:5" ht="13.5" thickBot="1">
      <c r="A4" s="3"/>
      <c r="B4" s="3"/>
      <c r="C4" s="11"/>
      <c r="D4" s="8"/>
      <c r="E4" s="8"/>
    </row>
    <row r="5" spans="1:7" ht="33.75" customHeight="1">
      <c r="A5" s="12"/>
      <c r="B5" s="21"/>
      <c r="C5" s="22" t="s">
        <v>47</v>
      </c>
      <c r="D5" s="23" t="s">
        <v>48</v>
      </c>
      <c r="E5" s="24" t="s">
        <v>54</v>
      </c>
      <c r="G5" s="7" t="s">
        <v>4</v>
      </c>
    </row>
    <row r="6" spans="1:7" s="14" customFormat="1" ht="12" customHeight="1">
      <c r="A6" s="1"/>
      <c r="B6" s="25"/>
      <c r="C6" s="26" t="s">
        <v>0</v>
      </c>
      <c r="D6" s="27" t="s">
        <v>0</v>
      </c>
      <c r="E6" s="28" t="s">
        <v>33</v>
      </c>
      <c r="G6" s="13"/>
    </row>
    <row r="7" spans="1:7" s="5" customFormat="1" ht="12.75" customHeight="1">
      <c r="A7" s="38" t="s">
        <v>5</v>
      </c>
      <c r="B7" s="38" t="s">
        <v>1</v>
      </c>
      <c r="C7" s="39">
        <v>2879</v>
      </c>
      <c r="D7" s="40">
        <v>2795</v>
      </c>
      <c r="E7" s="41">
        <v>3.005366726296965</v>
      </c>
      <c r="G7" s="6"/>
    </row>
    <row r="8" spans="1:7" s="5" customFormat="1" ht="12.75" customHeight="1">
      <c r="A8" s="38" t="s">
        <v>6</v>
      </c>
      <c r="B8" s="38" t="s">
        <v>3</v>
      </c>
      <c r="C8" s="39">
        <v>2542</v>
      </c>
      <c r="D8" s="40">
        <v>2400</v>
      </c>
      <c r="E8" s="41">
        <v>5.916666666666659</v>
      </c>
      <c r="G8" s="6"/>
    </row>
    <row r="9" spans="1:7" s="5" customFormat="1" ht="24" customHeight="1">
      <c r="A9" s="38" t="s">
        <v>7</v>
      </c>
      <c r="B9" s="42" t="s">
        <v>43</v>
      </c>
      <c r="C9" s="39">
        <f>13+12</f>
        <v>25</v>
      </c>
      <c r="D9" s="40">
        <v>-19</v>
      </c>
      <c r="E9" s="41" t="s">
        <v>53</v>
      </c>
      <c r="G9" s="6"/>
    </row>
    <row r="10" spans="1:7" ht="12.75" customHeight="1">
      <c r="A10" s="38" t="s">
        <v>8</v>
      </c>
      <c r="B10" s="38" t="s">
        <v>41</v>
      </c>
      <c r="C10" s="39">
        <f>440-12</f>
        <v>428</v>
      </c>
      <c r="D10" s="40">
        <v>245</v>
      </c>
      <c r="E10" s="41">
        <v>74.69387755102042</v>
      </c>
      <c r="G10" s="6"/>
    </row>
    <row r="11" spans="1:7" ht="12.75" customHeight="1">
      <c r="A11" s="38" t="s">
        <v>9</v>
      </c>
      <c r="B11" s="38" t="s">
        <v>36</v>
      </c>
      <c r="C11" s="39">
        <v>85</v>
      </c>
      <c r="D11" s="40">
        <v>53</v>
      </c>
      <c r="E11" s="41">
        <v>60.377358490566046</v>
      </c>
      <c r="G11" s="6"/>
    </row>
    <row r="12" spans="1:7" ht="12.75" customHeight="1">
      <c r="A12" s="38" t="s">
        <v>10</v>
      </c>
      <c r="B12" s="38" t="s">
        <v>37</v>
      </c>
      <c r="C12" s="43">
        <v>302</v>
      </c>
      <c r="D12" s="44">
        <v>244</v>
      </c>
      <c r="E12" s="45">
        <v>23.77049180327868</v>
      </c>
      <c r="G12" s="6"/>
    </row>
    <row r="13" spans="1:7" s="5" customFormat="1" ht="19.5" customHeight="1">
      <c r="A13" s="46" t="s">
        <v>13</v>
      </c>
      <c r="B13" s="47" t="s">
        <v>38</v>
      </c>
      <c r="C13" s="48">
        <f>+C7+C8+C9+C10+C11+C12</f>
        <v>6261</v>
      </c>
      <c r="D13" s="49">
        <f>+D7+D8+D9+D10+D11+D12</f>
        <v>5718</v>
      </c>
      <c r="E13" s="50">
        <v>9.496327387198322</v>
      </c>
      <c r="G13" s="15"/>
    </row>
    <row r="14" spans="1:7" ht="12.75">
      <c r="A14" s="38" t="s">
        <v>11</v>
      </c>
      <c r="B14" s="38" t="s">
        <v>24</v>
      </c>
      <c r="C14" s="39">
        <v>-357</v>
      </c>
      <c r="D14" s="40">
        <v>-386</v>
      </c>
      <c r="E14" s="41">
        <v>-7.512953367875652</v>
      </c>
      <c r="F14" s="8"/>
      <c r="G14" s="10"/>
    </row>
    <row r="15" spans="1:7" ht="12.75">
      <c r="A15" s="38" t="s">
        <v>12</v>
      </c>
      <c r="B15" s="38" t="s">
        <v>25</v>
      </c>
      <c r="C15" s="43">
        <v>-4</v>
      </c>
      <c r="D15" s="44">
        <v>-112</v>
      </c>
      <c r="E15" s="45">
        <v>-96.42857142857143</v>
      </c>
      <c r="G15" s="6"/>
    </row>
    <row r="16" spans="1:7" s="5" customFormat="1" ht="19.5" customHeight="1">
      <c r="A16" s="46" t="s">
        <v>13</v>
      </c>
      <c r="B16" s="47" t="s">
        <v>39</v>
      </c>
      <c r="C16" s="51">
        <f>+C13+C14+C15</f>
        <v>5900</v>
      </c>
      <c r="D16" s="52">
        <f>+D13+D14+D15</f>
        <v>5220</v>
      </c>
      <c r="E16" s="53">
        <v>13.026819923371647</v>
      </c>
      <c r="G16" s="15"/>
    </row>
    <row r="17" spans="1:7" ht="12.75">
      <c r="A17" s="38" t="s">
        <v>14</v>
      </c>
      <c r="B17" s="38" t="s">
        <v>29</v>
      </c>
      <c r="C17" s="39">
        <v>-2076</v>
      </c>
      <c r="D17" s="40">
        <v>-2096</v>
      </c>
      <c r="E17" s="41">
        <v>-0.9541984732824416</v>
      </c>
      <c r="G17" s="6"/>
    </row>
    <row r="18" spans="1:7" ht="12.75">
      <c r="A18" s="38" t="s">
        <v>15</v>
      </c>
      <c r="B18" s="38" t="s">
        <v>2</v>
      </c>
      <c r="C18" s="39">
        <v>-1108</v>
      </c>
      <c r="D18" s="40">
        <f>-1141-4</f>
        <v>-1145</v>
      </c>
      <c r="E18" s="41">
        <v>-3.231441048034933</v>
      </c>
      <c r="G18" s="6"/>
    </row>
    <row r="19" spans="1:7" ht="12.75">
      <c r="A19" s="38" t="s">
        <v>16</v>
      </c>
      <c r="B19" s="38" t="s">
        <v>30</v>
      </c>
      <c r="C19" s="43">
        <v>-307</v>
      </c>
      <c r="D19" s="44">
        <v>-320</v>
      </c>
      <c r="E19" s="45">
        <v>-4.0625</v>
      </c>
      <c r="G19" s="6"/>
    </row>
    <row r="20" spans="1:7" ht="12.75">
      <c r="A20" s="38" t="s">
        <v>13</v>
      </c>
      <c r="B20" s="38" t="s">
        <v>42</v>
      </c>
      <c r="C20" s="39">
        <f>+C17+C18+C19</f>
        <v>-3491</v>
      </c>
      <c r="D20" s="40">
        <f>+D17+D18+D19</f>
        <v>-3561</v>
      </c>
      <c r="E20" s="41">
        <v>-1.9657399606851977</v>
      </c>
      <c r="G20" s="6"/>
    </row>
    <row r="21" spans="1:7" ht="12.75">
      <c r="A21" s="38" t="s">
        <v>17</v>
      </c>
      <c r="B21" s="38" t="s">
        <v>40</v>
      </c>
      <c r="C21" s="39">
        <v>51</v>
      </c>
      <c r="D21" s="40">
        <f>12+4</f>
        <v>16</v>
      </c>
      <c r="E21" s="41" t="s">
        <v>53</v>
      </c>
      <c r="G21" s="6"/>
    </row>
    <row r="22" spans="1:7" ht="12.75">
      <c r="A22" s="38" t="s">
        <v>18</v>
      </c>
      <c r="B22" s="38" t="s">
        <v>26</v>
      </c>
      <c r="C22" s="54">
        <v>-1</v>
      </c>
      <c r="D22" s="40">
        <v>0</v>
      </c>
      <c r="E22" s="41" t="s">
        <v>53</v>
      </c>
      <c r="G22" s="6"/>
    </row>
    <row r="23" spans="1:7" ht="12.75">
      <c r="A23" s="38" t="s">
        <v>19</v>
      </c>
      <c r="B23" s="38" t="s">
        <v>35</v>
      </c>
      <c r="C23" s="39">
        <v>13</v>
      </c>
      <c r="D23" s="40">
        <v>3</v>
      </c>
      <c r="E23" s="41" t="s">
        <v>53</v>
      </c>
      <c r="G23" s="6"/>
    </row>
    <row r="24" spans="1:7" ht="12.75">
      <c r="A24" s="38" t="s">
        <v>20</v>
      </c>
      <c r="B24" s="38" t="s">
        <v>31</v>
      </c>
      <c r="C24" s="39">
        <v>-124</v>
      </c>
      <c r="D24" s="40">
        <v>-72</v>
      </c>
      <c r="E24" s="41">
        <v>72.22222222222223</v>
      </c>
      <c r="G24" s="6"/>
    </row>
    <row r="25" spans="1:7" s="5" customFormat="1" ht="19.5" customHeight="1">
      <c r="A25" s="46" t="s">
        <v>13</v>
      </c>
      <c r="B25" s="47" t="s">
        <v>46</v>
      </c>
      <c r="C25" s="51">
        <f>C16+C20+C21+C22+C23+C24</f>
        <v>2348</v>
      </c>
      <c r="D25" s="52">
        <f>D16+D20+D21+D22+D23+D24</f>
        <v>1606</v>
      </c>
      <c r="E25" s="53">
        <v>46.20174346201744</v>
      </c>
      <c r="G25" s="15"/>
    </row>
    <row r="26" spans="1:7" s="5" customFormat="1" ht="12.75">
      <c r="A26" s="38" t="s">
        <v>21</v>
      </c>
      <c r="B26" s="38" t="s">
        <v>32</v>
      </c>
      <c r="C26" s="39">
        <v>-791</v>
      </c>
      <c r="D26" s="40">
        <v>-659</v>
      </c>
      <c r="E26" s="41">
        <v>20.030349013657055</v>
      </c>
      <c r="G26" s="6"/>
    </row>
    <row r="27" spans="1:7" ht="24" customHeight="1">
      <c r="A27" s="38" t="s">
        <v>22</v>
      </c>
      <c r="B27" s="42" t="s">
        <v>34</v>
      </c>
      <c r="C27" s="54">
        <v>0</v>
      </c>
      <c r="D27" s="40">
        <v>55</v>
      </c>
      <c r="E27" s="41" t="s">
        <v>53</v>
      </c>
      <c r="G27" s="6"/>
    </row>
    <row r="28" spans="1:7" ht="12.75">
      <c r="A28" s="38" t="s">
        <v>23</v>
      </c>
      <c r="B28" s="55" t="s">
        <v>27</v>
      </c>
      <c r="C28" s="43">
        <v>-48</v>
      </c>
      <c r="D28" s="44">
        <v>-38</v>
      </c>
      <c r="E28" s="45">
        <v>26.315789473684205</v>
      </c>
      <c r="G28" s="6"/>
    </row>
    <row r="29" spans="1:7" s="5" customFormat="1" ht="19.5" customHeight="1" thickBot="1">
      <c r="A29" s="46" t="s">
        <v>13</v>
      </c>
      <c r="B29" s="56" t="s">
        <v>28</v>
      </c>
      <c r="C29" s="57">
        <f>+C25+C26+C27+C28</f>
        <v>1509</v>
      </c>
      <c r="D29" s="58">
        <f>+D25+D26+D27+D28</f>
        <v>964</v>
      </c>
      <c r="E29" s="59">
        <v>56.53526970954357</v>
      </c>
      <c r="G29" s="16"/>
    </row>
    <row r="30" spans="1:7" s="5" customFormat="1" ht="19.5" customHeight="1">
      <c r="A30" s="29"/>
      <c r="B30" s="60"/>
      <c r="C30" s="61"/>
      <c r="D30" s="61"/>
      <c r="E30" s="62"/>
      <c r="G30" s="20"/>
    </row>
    <row r="31" spans="1:8" s="17" customFormat="1" ht="12.75" customHeight="1">
      <c r="A31" s="30" t="s">
        <v>44</v>
      </c>
      <c r="B31" s="31"/>
      <c r="C31" s="31"/>
      <c r="D31" s="31"/>
      <c r="E31" s="31"/>
      <c r="F31" s="31"/>
      <c r="G31" s="31"/>
      <c r="H31" s="31"/>
    </row>
    <row r="32" spans="1:8" s="19" customFormat="1" ht="11.25">
      <c r="A32" s="32" t="s">
        <v>51</v>
      </c>
      <c r="B32" s="33"/>
      <c r="C32" s="33"/>
      <c r="D32" s="33"/>
      <c r="E32" s="33"/>
      <c r="F32" s="33"/>
      <c r="G32" s="33"/>
      <c r="H32" s="33"/>
    </row>
    <row r="33" spans="1:8" s="19" customFormat="1" ht="11.25">
      <c r="A33" s="34" t="s">
        <v>52</v>
      </c>
      <c r="B33" s="33"/>
      <c r="C33" s="35"/>
      <c r="D33" s="35"/>
      <c r="E33" s="35"/>
      <c r="F33" s="33"/>
      <c r="G33" s="33"/>
      <c r="H33" s="33"/>
    </row>
    <row r="34" spans="1:8" s="19" customFormat="1" ht="11.25">
      <c r="A34" s="30" t="s">
        <v>45</v>
      </c>
      <c r="B34" s="30"/>
      <c r="C34" s="30"/>
      <c r="D34" s="30"/>
      <c r="E34" s="30"/>
      <c r="F34" s="33"/>
      <c r="G34" s="33"/>
      <c r="H34" s="33"/>
    </row>
    <row r="35" spans="1:8" s="19" customFormat="1" ht="11.25">
      <c r="A35" s="36" t="s">
        <v>50</v>
      </c>
      <c r="B35" s="33"/>
      <c r="C35" s="37"/>
      <c r="D35" s="33"/>
      <c r="E35" s="33"/>
      <c r="F35" s="33"/>
      <c r="G35" s="33"/>
      <c r="H35" s="33"/>
    </row>
    <row r="36" s="19" customFormat="1" ht="11.25">
      <c r="C36" s="18"/>
    </row>
    <row r="37" s="19" customFormat="1" ht="11.25">
      <c r="C37" s="18"/>
    </row>
    <row r="38" s="19" customFormat="1" ht="11.25">
      <c r="C38" s="18"/>
    </row>
  </sheetData>
  <mergeCells count="1">
    <mergeCell ref="A3:E3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7"/>
  <sheetViews>
    <sheetView showGridLines="0" workbookViewId="0" topLeftCell="A1">
      <selection activeCell="B3" sqref="B3:K3"/>
    </sheetView>
  </sheetViews>
  <sheetFormatPr defaultColWidth="9.140625" defaultRowHeight="12.75"/>
  <cols>
    <col min="1" max="1" width="2.28125" style="127" customWidth="1"/>
    <col min="2" max="2" width="41.7109375" style="229" customWidth="1"/>
    <col min="3" max="3" width="7.57421875" style="230" customWidth="1"/>
    <col min="4" max="4" width="7.57421875" style="228" customWidth="1"/>
    <col min="5" max="5" width="7.8515625" style="229" bestFit="1" customWidth="1"/>
    <col min="6" max="6" width="2.00390625" style="230" customWidth="1"/>
    <col min="7" max="7" width="7.57421875" style="228" customWidth="1"/>
    <col min="8" max="8" width="7.57421875" style="229" customWidth="1"/>
    <col min="9" max="9" width="7.57421875" style="230" customWidth="1"/>
    <col min="10" max="10" width="7.57421875" style="228" customWidth="1"/>
    <col min="11" max="11" width="6.57421875" style="228" customWidth="1"/>
    <col min="12" max="12" width="1.57421875" style="131" customWidth="1"/>
    <col min="13" max="13" width="9.140625" style="132" customWidth="1"/>
    <col min="14" max="14" width="0" style="127" hidden="1" customWidth="1"/>
    <col min="15" max="16384" width="9.140625" style="127" customWidth="1"/>
  </cols>
  <sheetData>
    <row r="1" spans="2:11" ht="12">
      <c r="B1" s="128"/>
      <c r="C1" s="129"/>
      <c r="D1" s="130"/>
      <c r="E1" s="128"/>
      <c r="F1" s="129"/>
      <c r="G1" s="130"/>
      <c r="H1" s="128"/>
      <c r="I1" s="129"/>
      <c r="J1" s="130"/>
      <c r="K1" s="130"/>
    </row>
    <row r="2" spans="2:11" ht="12">
      <c r="B2" s="128"/>
      <c r="C2" s="129"/>
      <c r="D2" s="130"/>
      <c r="E2" s="128"/>
      <c r="F2" s="129"/>
      <c r="G2" s="130"/>
      <c r="H2" s="128"/>
      <c r="I2" s="129"/>
      <c r="J2" s="130"/>
      <c r="K2" s="130"/>
    </row>
    <row r="3" spans="2:11" ht="12.75">
      <c r="B3" s="133" t="s">
        <v>61</v>
      </c>
      <c r="C3" s="134"/>
      <c r="D3" s="134"/>
      <c r="E3" s="134"/>
      <c r="F3" s="134"/>
      <c r="G3" s="134"/>
      <c r="H3" s="134"/>
      <c r="I3" s="134"/>
      <c r="J3" s="134"/>
      <c r="K3" s="134"/>
    </row>
    <row r="4" spans="2:11" ht="12.75" thickBot="1">
      <c r="B4" s="128"/>
      <c r="C4" s="129"/>
      <c r="D4" s="130"/>
      <c r="E4" s="128"/>
      <c r="F4" s="129"/>
      <c r="G4" s="130"/>
      <c r="H4" s="128"/>
      <c r="I4" s="129"/>
      <c r="J4" s="130"/>
      <c r="K4" s="130"/>
    </row>
    <row r="5" spans="1:14" s="143" customFormat="1" ht="12.75" customHeight="1">
      <c r="A5" s="135"/>
      <c r="B5" s="136"/>
      <c r="C5" s="137"/>
      <c r="D5" s="138" t="s">
        <v>62</v>
      </c>
      <c r="E5" s="139"/>
      <c r="F5" s="140"/>
      <c r="G5" s="137" t="s">
        <v>63</v>
      </c>
      <c r="H5" s="137"/>
      <c r="I5" s="137"/>
      <c r="J5" s="137"/>
      <c r="K5" s="137"/>
      <c r="L5" s="141"/>
      <c r="M5" s="142"/>
      <c r="N5" s="143" t="s">
        <v>64</v>
      </c>
    </row>
    <row r="6" spans="1:14" s="143" customFormat="1" ht="9" customHeight="1">
      <c r="A6" s="144"/>
      <c r="B6" s="145"/>
      <c r="C6" s="146" t="s">
        <v>65</v>
      </c>
      <c r="D6" s="146" t="s">
        <v>66</v>
      </c>
      <c r="E6" s="146" t="s">
        <v>67</v>
      </c>
      <c r="F6" s="147"/>
      <c r="G6" s="147" t="s">
        <v>68</v>
      </c>
      <c r="H6" s="147" t="s">
        <v>65</v>
      </c>
      <c r="I6" s="147" t="s">
        <v>66</v>
      </c>
      <c r="J6" s="147" t="s">
        <v>67</v>
      </c>
      <c r="K6" s="147" t="s">
        <v>69</v>
      </c>
      <c r="L6" s="148"/>
      <c r="M6" s="149"/>
      <c r="N6" s="150" t="s">
        <v>70</v>
      </c>
    </row>
    <row r="7" spans="1:14" s="143" customFormat="1" ht="18.75" customHeight="1">
      <c r="A7" s="144"/>
      <c r="B7" s="145"/>
      <c r="C7" s="146" t="s">
        <v>71</v>
      </c>
      <c r="D7" s="146" t="s">
        <v>71</v>
      </c>
      <c r="E7" s="146" t="s">
        <v>71</v>
      </c>
      <c r="F7" s="147"/>
      <c r="G7" s="147" t="s">
        <v>71</v>
      </c>
      <c r="H7" s="147" t="s">
        <v>72</v>
      </c>
      <c r="I7" s="147" t="s">
        <v>73</v>
      </c>
      <c r="J7" s="147" t="s">
        <v>74</v>
      </c>
      <c r="K7" s="147" t="s">
        <v>75</v>
      </c>
      <c r="L7" s="148"/>
      <c r="M7" s="149"/>
      <c r="N7" s="150"/>
    </row>
    <row r="8" spans="1:13" s="157" customFormat="1" ht="9">
      <c r="A8" s="151"/>
      <c r="B8" s="152"/>
      <c r="C8" s="153" t="s">
        <v>0</v>
      </c>
      <c r="D8" s="153" t="s">
        <v>0</v>
      </c>
      <c r="E8" s="153" t="s">
        <v>0</v>
      </c>
      <c r="F8" s="147"/>
      <c r="G8" s="154" t="s">
        <v>76</v>
      </c>
      <c r="H8" s="154" t="s">
        <v>76</v>
      </c>
      <c r="I8" s="154" t="s">
        <v>76</v>
      </c>
      <c r="J8" s="154" t="s">
        <v>76</v>
      </c>
      <c r="K8" s="154" t="s">
        <v>76</v>
      </c>
      <c r="L8" s="155"/>
      <c r="M8" s="156"/>
    </row>
    <row r="9" spans="1:15" s="143" customFormat="1" ht="12.75" customHeight="1">
      <c r="A9" s="158" t="s">
        <v>5</v>
      </c>
      <c r="B9" s="158" t="s">
        <v>1</v>
      </c>
      <c r="C9" s="159">
        <v>971</v>
      </c>
      <c r="D9" s="159">
        <v>975</v>
      </c>
      <c r="E9" s="159">
        <v>933</v>
      </c>
      <c r="F9" s="160"/>
      <c r="G9" s="160">
        <v>914</v>
      </c>
      <c r="H9" s="160">
        <v>924</v>
      </c>
      <c r="I9" s="160">
        <v>937</v>
      </c>
      <c r="J9" s="160">
        <v>934</v>
      </c>
      <c r="K9" s="160">
        <v>927</v>
      </c>
      <c r="L9" s="161"/>
      <c r="M9" s="162"/>
      <c r="N9" s="163">
        <f aca="true" t="shared" si="0" ref="N9:N14">SUM(G9:J9)</f>
        <v>3709</v>
      </c>
      <c r="O9" s="164"/>
    </row>
    <row r="10" spans="1:15" s="143" customFormat="1" ht="12.75" customHeight="1">
      <c r="A10" s="158" t="s">
        <v>6</v>
      </c>
      <c r="B10" s="158" t="s">
        <v>3</v>
      </c>
      <c r="C10" s="165">
        <v>929</v>
      </c>
      <c r="D10" s="165">
        <v>844</v>
      </c>
      <c r="E10" s="165">
        <v>769</v>
      </c>
      <c r="F10" s="166"/>
      <c r="G10" s="166">
        <v>839</v>
      </c>
      <c r="H10" s="166">
        <v>800</v>
      </c>
      <c r="I10" s="166">
        <v>819</v>
      </c>
      <c r="J10" s="166">
        <v>781</v>
      </c>
      <c r="K10" s="167">
        <v>810</v>
      </c>
      <c r="L10" s="161"/>
      <c r="M10" s="162"/>
      <c r="N10" s="163">
        <f t="shared" si="0"/>
        <v>3239</v>
      </c>
      <c r="O10" s="164"/>
    </row>
    <row r="11" spans="1:15" s="143" customFormat="1" ht="23.25" customHeight="1">
      <c r="A11" s="158" t="s">
        <v>7</v>
      </c>
      <c r="B11" s="168" t="s">
        <v>43</v>
      </c>
      <c r="C11" s="165">
        <v>8</v>
      </c>
      <c r="D11" s="165">
        <v>17</v>
      </c>
      <c r="E11" s="165">
        <v>0</v>
      </c>
      <c r="F11" s="166"/>
      <c r="G11" s="166">
        <v>-28</v>
      </c>
      <c r="H11" s="166">
        <v>-21</v>
      </c>
      <c r="I11" s="166">
        <v>1</v>
      </c>
      <c r="J11" s="166">
        <v>1</v>
      </c>
      <c r="K11" s="167">
        <v>-12</v>
      </c>
      <c r="L11" s="161"/>
      <c r="M11" s="162"/>
      <c r="N11" s="163">
        <f t="shared" si="0"/>
        <v>-47</v>
      </c>
      <c r="O11" s="164" t="s">
        <v>77</v>
      </c>
    </row>
    <row r="12" spans="1:15" s="143" customFormat="1" ht="22.5" customHeight="1">
      <c r="A12" s="158" t="s">
        <v>8</v>
      </c>
      <c r="B12" s="168" t="s">
        <v>41</v>
      </c>
      <c r="C12" s="165">
        <v>202</v>
      </c>
      <c r="D12" s="165">
        <v>161</v>
      </c>
      <c r="E12" s="165">
        <v>65</v>
      </c>
      <c r="F12" s="166"/>
      <c r="G12" s="166">
        <v>45</v>
      </c>
      <c r="H12" s="166">
        <v>48</v>
      </c>
      <c r="I12" s="166">
        <v>122</v>
      </c>
      <c r="J12" s="166">
        <v>75</v>
      </c>
      <c r="K12" s="167">
        <v>73</v>
      </c>
      <c r="L12" s="161"/>
      <c r="M12" s="162"/>
      <c r="N12" s="163">
        <f t="shared" si="0"/>
        <v>290</v>
      </c>
      <c r="O12" s="164"/>
    </row>
    <row r="13" spans="1:15" s="143" customFormat="1" ht="12.75" customHeight="1">
      <c r="A13" s="158" t="s">
        <v>9</v>
      </c>
      <c r="B13" s="158" t="s">
        <v>36</v>
      </c>
      <c r="C13" s="165">
        <v>10</v>
      </c>
      <c r="D13" s="165">
        <v>64</v>
      </c>
      <c r="E13" s="165">
        <v>11</v>
      </c>
      <c r="F13" s="167"/>
      <c r="G13" s="167">
        <v>21</v>
      </c>
      <c r="H13" s="167">
        <v>15</v>
      </c>
      <c r="I13" s="167">
        <v>24</v>
      </c>
      <c r="J13" s="167">
        <v>14</v>
      </c>
      <c r="K13" s="167">
        <v>19</v>
      </c>
      <c r="L13" s="161"/>
      <c r="M13" s="162"/>
      <c r="N13" s="163">
        <f t="shared" si="0"/>
        <v>74</v>
      </c>
      <c r="O13" s="164"/>
    </row>
    <row r="14" spans="1:15" s="143" customFormat="1" ht="12.75" customHeight="1">
      <c r="A14" s="158" t="s">
        <v>10</v>
      </c>
      <c r="B14" s="158" t="s">
        <v>37</v>
      </c>
      <c r="C14" s="169">
        <v>120</v>
      </c>
      <c r="D14" s="169">
        <v>118</v>
      </c>
      <c r="E14" s="169">
        <v>64</v>
      </c>
      <c r="F14" s="166"/>
      <c r="G14" s="166">
        <v>85</v>
      </c>
      <c r="H14" s="166">
        <v>80</v>
      </c>
      <c r="I14" s="166">
        <v>65</v>
      </c>
      <c r="J14" s="166">
        <v>99</v>
      </c>
      <c r="K14" s="170">
        <v>82</v>
      </c>
      <c r="L14" s="161"/>
      <c r="M14" s="162"/>
      <c r="N14" s="171">
        <f t="shared" si="0"/>
        <v>329</v>
      </c>
      <c r="O14" s="164"/>
    </row>
    <row r="15" spans="1:15" s="180" customFormat="1" ht="15.75" customHeight="1">
      <c r="A15" s="172" t="s">
        <v>13</v>
      </c>
      <c r="B15" s="173" t="s">
        <v>38</v>
      </c>
      <c r="C15" s="174">
        <v>2240</v>
      </c>
      <c r="D15" s="174">
        <v>2179</v>
      </c>
      <c r="E15" s="174">
        <v>1842</v>
      </c>
      <c r="F15" s="175"/>
      <c r="G15" s="175">
        <v>1876</v>
      </c>
      <c r="H15" s="175">
        <v>1846</v>
      </c>
      <c r="I15" s="175">
        <v>1968</v>
      </c>
      <c r="J15" s="175">
        <v>1904</v>
      </c>
      <c r="K15" s="176">
        <v>1899</v>
      </c>
      <c r="L15" s="177"/>
      <c r="M15" s="162"/>
      <c r="N15" s="178">
        <f>+N9+N10+N11+N12+N13+N14</f>
        <v>7594</v>
      </c>
      <c r="O15" s="179"/>
    </row>
    <row r="16" spans="1:15" s="143" customFormat="1" ht="12.75" customHeight="1">
      <c r="A16" s="158" t="s">
        <v>11</v>
      </c>
      <c r="B16" s="168" t="s">
        <v>24</v>
      </c>
      <c r="C16" s="165">
        <v>-128</v>
      </c>
      <c r="D16" s="181">
        <v>-142</v>
      </c>
      <c r="E16" s="181">
        <v>-87</v>
      </c>
      <c r="F16" s="166"/>
      <c r="G16" s="166">
        <v>-153</v>
      </c>
      <c r="H16" s="166">
        <v>-82</v>
      </c>
      <c r="I16" s="166">
        <v>-155</v>
      </c>
      <c r="J16" s="166">
        <v>-149</v>
      </c>
      <c r="K16" s="160">
        <v>-135</v>
      </c>
      <c r="L16" s="161"/>
      <c r="M16" s="162"/>
      <c r="N16" s="163">
        <f>SUM(G16:J16)</f>
        <v>-539</v>
      </c>
      <c r="O16" s="164"/>
    </row>
    <row r="17" spans="1:15" s="143" customFormat="1" ht="22.5" customHeight="1">
      <c r="A17" s="158" t="s">
        <v>12</v>
      </c>
      <c r="B17" s="182" t="s">
        <v>25</v>
      </c>
      <c r="C17" s="165">
        <v>-1</v>
      </c>
      <c r="D17" s="169">
        <v>-2</v>
      </c>
      <c r="E17" s="169">
        <v>-1</v>
      </c>
      <c r="F17" s="170"/>
      <c r="G17" s="170">
        <v>50</v>
      </c>
      <c r="H17" s="170">
        <v>0</v>
      </c>
      <c r="I17" s="170">
        <v>-32</v>
      </c>
      <c r="J17" s="170">
        <v>-80</v>
      </c>
      <c r="K17" s="170">
        <v>-16</v>
      </c>
      <c r="L17" s="161"/>
      <c r="M17" s="162"/>
      <c r="N17" s="163">
        <f>SUM(G17:J17)</f>
        <v>-62</v>
      </c>
      <c r="O17" s="164"/>
    </row>
    <row r="18" spans="1:15" s="186" customFormat="1" ht="15.75" customHeight="1">
      <c r="A18" s="172" t="s">
        <v>13</v>
      </c>
      <c r="B18" s="173" t="s">
        <v>39</v>
      </c>
      <c r="C18" s="183">
        <v>2111</v>
      </c>
      <c r="D18" s="183">
        <v>2035</v>
      </c>
      <c r="E18" s="183">
        <v>1754</v>
      </c>
      <c r="F18" s="175"/>
      <c r="G18" s="175">
        <v>1773</v>
      </c>
      <c r="H18" s="175">
        <v>1764</v>
      </c>
      <c r="I18" s="175">
        <v>1781</v>
      </c>
      <c r="J18" s="175">
        <v>1675</v>
      </c>
      <c r="K18" s="175">
        <v>1748</v>
      </c>
      <c r="L18" s="184"/>
      <c r="M18" s="162"/>
      <c r="N18" s="178">
        <f>+N15+N16+N17</f>
        <v>6993</v>
      </c>
      <c r="O18" s="185"/>
    </row>
    <row r="19" spans="1:15" s="143" customFormat="1" ht="12.75" customHeight="1">
      <c r="A19" s="158" t="s">
        <v>14</v>
      </c>
      <c r="B19" s="158" t="s">
        <v>29</v>
      </c>
      <c r="C19" s="181">
        <v>-697</v>
      </c>
      <c r="D19" s="181">
        <v>-674</v>
      </c>
      <c r="E19" s="181">
        <v>-705</v>
      </c>
      <c r="F19" s="166"/>
      <c r="G19" s="166">
        <v>-741</v>
      </c>
      <c r="H19" s="166">
        <v>-693</v>
      </c>
      <c r="I19" s="166">
        <v>-705</v>
      </c>
      <c r="J19" s="166">
        <v>-698</v>
      </c>
      <c r="K19" s="167">
        <v>-709</v>
      </c>
      <c r="L19" s="161"/>
      <c r="M19" s="162"/>
      <c r="N19" s="163">
        <f>SUM(G19:J19)</f>
        <v>-2837</v>
      </c>
      <c r="O19" s="164"/>
    </row>
    <row r="20" spans="1:15" s="143" customFormat="1" ht="12.75" customHeight="1">
      <c r="A20" s="158" t="s">
        <v>15</v>
      </c>
      <c r="B20" s="158" t="s">
        <v>2</v>
      </c>
      <c r="C20" s="181">
        <v>-367</v>
      </c>
      <c r="D20" s="181">
        <v>-379</v>
      </c>
      <c r="E20" s="181">
        <v>-362</v>
      </c>
      <c r="F20" s="166"/>
      <c r="G20" s="166">
        <v>-421</v>
      </c>
      <c r="H20" s="166">
        <v>-383</v>
      </c>
      <c r="I20" s="166">
        <v>-395</v>
      </c>
      <c r="J20" s="166">
        <v>-367</v>
      </c>
      <c r="K20" s="167">
        <v>-391</v>
      </c>
      <c r="L20" s="161"/>
      <c r="M20" s="162"/>
      <c r="N20" s="163">
        <f>SUM(G20:J20)</f>
        <v>-1566</v>
      </c>
      <c r="O20" s="164"/>
    </row>
    <row r="21" spans="1:15" s="143" customFormat="1" ht="22.5" customHeight="1">
      <c r="A21" s="158" t="s">
        <v>16</v>
      </c>
      <c r="B21" s="168" t="s">
        <v>30</v>
      </c>
      <c r="C21" s="169">
        <v>-105</v>
      </c>
      <c r="D21" s="169">
        <v>-104</v>
      </c>
      <c r="E21" s="169">
        <v>-98</v>
      </c>
      <c r="F21" s="170"/>
      <c r="G21" s="170">
        <v>-139</v>
      </c>
      <c r="H21" s="170">
        <v>-110</v>
      </c>
      <c r="I21" s="170">
        <v>-110</v>
      </c>
      <c r="J21" s="170">
        <v>-100</v>
      </c>
      <c r="K21" s="167">
        <v>-115</v>
      </c>
      <c r="L21" s="161"/>
      <c r="M21" s="162"/>
      <c r="N21" s="171">
        <f>SUM(G21:J21)</f>
        <v>-459</v>
      </c>
      <c r="O21" s="164"/>
    </row>
    <row r="22" spans="1:15" s="143" customFormat="1" ht="12.75" customHeight="1">
      <c r="A22" s="158" t="s">
        <v>13</v>
      </c>
      <c r="B22" s="158" t="s">
        <v>42</v>
      </c>
      <c r="C22" s="165">
        <v>-1169</v>
      </c>
      <c r="D22" s="165">
        <v>-1157</v>
      </c>
      <c r="E22" s="165">
        <v>-1165</v>
      </c>
      <c r="F22" s="166"/>
      <c r="G22" s="166">
        <v>-1301</v>
      </c>
      <c r="H22" s="166">
        <v>-1186</v>
      </c>
      <c r="I22" s="166">
        <v>-1210</v>
      </c>
      <c r="J22" s="166">
        <v>-1165</v>
      </c>
      <c r="K22" s="160">
        <v>-1215</v>
      </c>
      <c r="L22" s="161"/>
      <c r="M22" s="162"/>
      <c r="N22" s="187">
        <f>+N19+N20+N21</f>
        <v>-4862</v>
      </c>
      <c r="O22" s="164"/>
    </row>
    <row r="23" spans="1:15" s="143" customFormat="1" ht="12.75" customHeight="1">
      <c r="A23" s="158" t="s">
        <v>17</v>
      </c>
      <c r="B23" s="158" t="s">
        <v>40</v>
      </c>
      <c r="C23" s="181">
        <v>8</v>
      </c>
      <c r="D23" s="181">
        <v>32</v>
      </c>
      <c r="E23" s="181">
        <v>11</v>
      </c>
      <c r="F23" s="166"/>
      <c r="G23" s="166">
        <v>33</v>
      </c>
      <c r="H23" s="166">
        <v>-2</v>
      </c>
      <c r="I23" s="166">
        <v>13</v>
      </c>
      <c r="J23" s="166">
        <v>5</v>
      </c>
      <c r="K23" s="167">
        <v>12</v>
      </c>
      <c r="L23" s="161"/>
      <c r="M23" s="162"/>
      <c r="N23" s="163">
        <f>SUM(G23:J23)</f>
        <v>49</v>
      </c>
      <c r="O23" s="164"/>
    </row>
    <row r="24" spans="1:15" s="143" customFormat="1" ht="12.75" customHeight="1">
      <c r="A24" s="158" t="s">
        <v>18</v>
      </c>
      <c r="B24" s="158" t="s">
        <v>26</v>
      </c>
      <c r="C24" s="181">
        <v>-1</v>
      </c>
      <c r="D24" s="181">
        <v>0</v>
      </c>
      <c r="E24" s="181">
        <v>0</v>
      </c>
      <c r="F24" s="166"/>
      <c r="G24" s="166">
        <v>-77</v>
      </c>
      <c r="H24" s="166">
        <v>0</v>
      </c>
      <c r="I24" s="166">
        <v>0</v>
      </c>
      <c r="J24" s="166">
        <v>0</v>
      </c>
      <c r="K24" s="167">
        <v>-19</v>
      </c>
      <c r="L24" s="161"/>
      <c r="M24" s="162"/>
      <c r="N24" s="163">
        <f>SUM(G24:J24)</f>
        <v>-77</v>
      </c>
      <c r="O24" s="164"/>
    </row>
    <row r="25" spans="1:15" s="143" customFormat="1" ht="12.75" customHeight="1">
      <c r="A25" s="158" t="s">
        <v>19</v>
      </c>
      <c r="B25" s="158" t="s">
        <v>35</v>
      </c>
      <c r="C25" s="181">
        <v>0</v>
      </c>
      <c r="D25" s="181">
        <v>13</v>
      </c>
      <c r="E25" s="181">
        <v>0</v>
      </c>
      <c r="F25" s="166"/>
      <c r="G25" s="166">
        <v>6</v>
      </c>
      <c r="H25" s="166">
        <v>3</v>
      </c>
      <c r="I25" s="166">
        <v>0</v>
      </c>
      <c r="J25" s="166">
        <v>0</v>
      </c>
      <c r="K25" s="167">
        <v>2</v>
      </c>
      <c r="L25" s="161"/>
      <c r="M25" s="162"/>
      <c r="N25" s="163">
        <f>SUM(G25:J25)</f>
        <v>9</v>
      </c>
      <c r="O25" s="164"/>
    </row>
    <row r="26" spans="1:15" s="143" customFormat="1" ht="12.75" customHeight="1">
      <c r="A26" s="158" t="s">
        <v>20</v>
      </c>
      <c r="B26" s="158" t="s">
        <v>31</v>
      </c>
      <c r="C26" s="181">
        <v>-16</v>
      </c>
      <c r="D26" s="169">
        <v>-80</v>
      </c>
      <c r="E26" s="169">
        <v>-28</v>
      </c>
      <c r="F26" s="166"/>
      <c r="G26" s="166">
        <v>-107</v>
      </c>
      <c r="H26" s="166">
        <v>-20</v>
      </c>
      <c r="I26" s="166">
        <v>-35</v>
      </c>
      <c r="J26" s="166">
        <v>-17</v>
      </c>
      <c r="K26" s="170">
        <v>-45</v>
      </c>
      <c r="L26" s="161"/>
      <c r="M26" s="162"/>
      <c r="N26" s="163">
        <f>SUM(G26:J26)</f>
        <v>-179</v>
      </c>
      <c r="O26" s="164"/>
    </row>
    <row r="27" spans="1:15" s="180" customFormat="1" ht="15.75" customHeight="1">
      <c r="A27" s="172" t="s">
        <v>13</v>
      </c>
      <c r="B27" s="173" t="s">
        <v>46</v>
      </c>
      <c r="C27" s="183">
        <v>933</v>
      </c>
      <c r="D27" s="183">
        <v>843</v>
      </c>
      <c r="E27" s="183">
        <v>572</v>
      </c>
      <c r="F27" s="175"/>
      <c r="G27" s="175">
        <v>327</v>
      </c>
      <c r="H27" s="175">
        <v>559</v>
      </c>
      <c r="I27" s="175">
        <v>549</v>
      </c>
      <c r="J27" s="175">
        <v>498</v>
      </c>
      <c r="K27" s="175">
        <v>483</v>
      </c>
      <c r="L27" s="177"/>
      <c r="M27" s="162"/>
      <c r="N27" s="178">
        <f>+N18+N22+N23+N24+N25+N26</f>
        <v>1933</v>
      </c>
      <c r="O27" s="179"/>
    </row>
    <row r="28" spans="1:15" s="143" customFormat="1" ht="12.75" customHeight="1">
      <c r="A28" s="158" t="s">
        <v>21</v>
      </c>
      <c r="B28" s="158" t="s">
        <v>32</v>
      </c>
      <c r="C28" s="181">
        <v>-297</v>
      </c>
      <c r="D28" s="181">
        <v>-269</v>
      </c>
      <c r="E28" s="181">
        <v>-225</v>
      </c>
      <c r="F28" s="167"/>
      <c r="G28" s="166">
        <v>-86</v>
      </c>
      <c r="H28" s="167">
        <v>-215</v>
      </c>
      <c r="I28" s="167">
        <v>-227</v>
      </c>
      <c r="J28" s="167">
        <v>-217</v>
      </c>
      <c r="K28" s="167">
        <v>-186</v>
      </c>
      <c r="L28" s="161"/>
      <c r="M28" s="162"/>
      <c r="N28" s="163">
        <f>SUM(G28:J28)</f>
        <v>-745</v>
      </c>
      <c r="O28" s="164"/>
    </row>
    <row r="29" spans="1:15" s="143" customFormat="1" ht="22.5" customHeight="1">
      <c r="A29" s="158" t="s">
        <v>22</v>
      </c>
      <c r="B29" s="168" t="s">
        <v>34</v>
      </c>
      <c r="C29" s="181">
        <v>0</v>
      </c>
      <c r="D29" s="181">
        <v>0</v>
      </c>
      <c r="E29" s="181">
        <v>0</v>
      </c>
      <c r="F29" s="166"/>
      <c r="G29" s="166">
        <v>61</v>
      </c>
      <c r="H29" s="166">
        <v>0</v>
      </c>
      <c r="I29" s="166">
        <v>0</v>
      </c>
      <c r="J29" s="166">
        <v>55</v>
      </c>
      <c r="K29" s="167">
        <v>29</v>
      </c>
      <c r="L29" s="161"/>
      <c r="M29" s="162"/>
      <c r="N29" s="163">
        <f>SUM(G29:J29)</f>
        <v>116</v>
      </c>
      <c r="O29" s="164"/>
    </row>
    <row r="30" spans="1:15" s="143" customFormat="1" ht="12.75" customHeight="1">
      <c r="A30" s="158" t="s">
        <v>23</v>
      </c>
      <c r="B30" s="188" t="s">
        <v>27</v>
      </c>
      <c r="C30" s="181">
        <v>-21</v>
      </c>
      <c r="D30" s="169">
        <v>-13</v>
      </c>
      <c r="E30" s="169">
        <v>-14</v>
      </c>
      <c r="F30" s="170"/>
      <c r="G30" s="170">
        <v>-10</v>
      </c>
      <c r="H30" s="170">
        <v>-11</v>
      </c>
      <c r="I30" s="170">
        <v>-15</v>
      </c>
      <c r="J30" s="170">
        <v>-12</v>
      </c>
      <c r="K30" s="167">
        <v>-12</v>
      </c>
      <c r="L30" s="161"/>
      <c r="M30" s="162"/>
      <c r="N30" s="163">
        <f>SUM(G30:J30)</f>
        <v>-48</v>
      </c>
      <c r="O30" s="164"/>
    </row>
    <row r="31" spans="1:15" s="180" customFormat="1" ht="15.75" customHeight="1" thickBot="1">
      <c r="A31" s="172" t="s">
        <v>13</v>
      </c>
      <c r="B31" s="189" t="s">
        <v>28</v>
      </c>
      <c r="C31" s="190">
        <v>615</v>
      </c>
      <c r="D31" s="190">
        <v>561</v>
      </c>
      <c r="E31" s="190">
        <v>333</v>
      </c>
      <c r="F31" s="191"/>
      <c r="G31" s="191">
        <v>292</v>
      </c>
      <c r="H31" s="191">
        <v>333</v>
      </c>
      <c r="I31" s="191">
        <v>307</v>
      </c>
      <c r="J31" s="191">
        <v>324</v>
      </c>
      <c r="K31" s="191">
        <v>314</v>
      </c>
      <c r="L31" s="177"/>
      <c r="M31" s="162"/>
      <c r="N31" s="192">
        <f>+N27+N28+N29+N30</f>
        <v>1256</v>
      </c>
      <c r="O31" s="179"/>
    </row>
    <row r="32" spans="2:15" s="193" customFormat="1" ht="6" customHeight="1">
      <c r="B32" s="194"/>
      <c r="C32" s="195"/>
      <c r="D32" s="195"/>
      <c r="E32" s="195"/>
      <c r="F32" s="196"/>
      <c r="G32" s="196"/>
      <c r="H32" s="196"/>
      <c r="I32" s="196"/>
      <c r="J32" s="196"/>
      <c r="K32" s="195"/>
      <c r="L32" s="197"/>
      <c r="M32" s="198"/>
      <c r="N32" s="199"/>
      <c r="O32" s="199"/>
    </row>
    <row r="33" spans="1:15" s="193" customFormat="1" ht="12.75" customHeight="1">
      <c r="A33" s="200" t="s">
        <v>78</v>
      </c>
      <c r="B33" s="201"/>
      <c r="C33" s="195"/>
      <c r="D33" s="202"/>
      <c r="E33" s="202"/>
      <c r="F33" s="195"/>
      <c r="G33" s="195"/>
      <c r="H33" s="195"/>
      <c r="I33" s="195"/>
      <c r="J33" s="195"/>
      <c r="K33" s="195"/>
      <c r="L33" s="197"/>
      <c r="M33" s="203"/>
      <c r="N33" s="199"/>
      <c r="O33" s="199"/>
    </row>
    <row r="34" spans="1:15" s="193" customFormat="1" ht="12.75" customHeight="1">
      <c r="A34" s="204" t="s">
        <v>50</v>
      </c>
      <c r="B34" s="205"/>
      <c r="C34" s="195"/>
      <c r="D34" s="206"/>
      <c r="E34" s="206"/>
      <c r="F34" s="195"/>
      <c r="G34" s="195"/>
      <c r="H34" s="195"/>
      <c r="I34" s="195"/>
      <c r="J34" s="195"/>
      <c r="K34" s="195"/>
      <c r="L34" s="197"/>
      <c r="M34" s="198"/>
      <c r="N34" s="199"/>
      <c r="O34" s="199"/>
    </row>
    <row r="35" spans="1:15" s="212" customFormat="1" ht="15.75" customHeight="1">
      <c r="A35" s="207"/>
      <c r="B35" s="208"/>
      <c r="C35" s="202"/>
      <c r="D35" s="202"/>
      <c r="E35" s="202"/>
      <c r="F35" s="202"/>
      <c r="G35" s="202"/>
      <c r="H35" s="202"/>
      <c r="I35" s="202"/>
      <c r="J35" s="202"/>
      <c r="K35" s="202"/>
      <c r="L35" s="209"/>
      <c r="M35" s="210"/>
      <c r="N35" s="211"/>
      <c r="O35" s="211"/>
    </row>
    <row r="36" spans="1:15" s="143" customFormat="1" ht="15.75" customHeight="1">
      <c r="A36" s="213"/>
      <c r="B36" s="214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2"/>
      <c r="N36" s="164"/>
      <c r="O36" s="164"/>
    </row>
    <row r="37" spans="1:15" s="212" customFormat="1" ht="15.75" customHeight="1">
      <c r="A37" s="207"/>
      <c r="B37" s="215"/>
      <c r="C37" s="209"/>
      <c r="D37" s="161"/>
      <c r="E37" s="161"/>
      <c r="F37" s="209"/>
      <c r="G37" s="209"/>
      <c r="H37" s="209"/>
      <c r="I37" s="209"/>
      <c r="J37" s="209"/>
      <c r="K37" s="209"/>
      <c r="L37" s="209"/>
      <c r="M37" s="210"/>
      <c r="N37" s="211"/>
      <c r="O37" s="211"/>
    </row>
    <row r="38" spans="1:15" s="143" customFormat="1" ht="15.75" customHeight="1">
      <c r="A38" s="213"/>
      <c r="B38" s="214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2"/>
      <c r="N38" s="164"/>
      <c r="O38" s="164"/>
    </row>
    <row r="39" spans="1:15" s="143" customFormat="1" ht="18" customHeight="1">
      <c r="A39" s="213"/>
      <c r="B39" s="214"/>
      <c r="C39" s="161"/>
      <c r="D39" s="209"/>
      <c r="E39" s="209"/>
      <c r="F39" s="161"/>
      <c r="G39" s="161"/>
      <c r="H39" s="161"/>
      <c r="I39" s="161"/>
      <c r="J39" s="216"/>
      <c r="K39" s="161"/>
      <c r="L39" s="161"/>
      <c r="M39" s="162"/>
      <c r="N39" s="164"/>
      <c r="O39" s="164"/>
    </row>
    <row r="40" spans="1:15" s="143" customFormat="1" ht="15.75" customHeight="1">
      <c r="A40" s="213"/>
      <c r="B40" s="214"/>
      <c r="C40" s="161"/>
      <c r="D40" s="217"/>
      <c r="E40" s="218"/>
      <c r="F40" s="161"/>
      <c r="G40" s="161"/>
      <c r="H40" s="161"/>
      <c r="I40" s="161"/>
      <c r="J40" s="161"/>
      <c r="K40" s="161"/>
      <c r="L40" s="161"/>
      <c r="M40" s="162"/>
      <c r="N40" s="164"/>
      <c r="O40" s="164"/>
    </row>
    <row r="41" spans="1:15" s="212" customFormat="1" ht="15.75" customHeight="1">
      <c r="A41" s="207"/>
      <c r="B41" s="215"/>
      <c r="C41" s="209"/>
      <c r="D41" s="217"/>
      <c r="E41" s="218"/>
      <c r="F41" s="209"/>
      <c r="G41" s="209"/>
      <c r="H41" s="209"/>
      <c r="I41" s="209"/>
      <c r="J41" s="209"/>
      <c r="K41" s="209"/>
      <c r="L41" s="209"/>
      <c r="M41" s="210"/>
      <c r="N41" s="211"/>
      <c r="O41" s="211"/>
    </row>
    <row r="42" spans="2:15" s="143" customFormat="1" ht="9">
      <c r="B42" s="218"/>
      <c r="C42" s="219"/>
      <c r="D42" s="220"/>
      <c r="E42" s="221"/>
      <c r="F42" s="219"/>
      <c r="G42" s="217"/>
      <c r="H42" s="218"/>
      <c r="I42" s="219"/>
      <c r="J42" s="217"/>
      <c r="K42" s="217"/>
      <c r="L42" s="222"/>
      <c r="M42" s="223"/>
      <c r="N42" s="164"/>
      <c r="O42" s="164"/>
    </row>
    <row r="43" spans="2:15" s="143" customFormat="1" ht="9">
      <c r="B43" s="218"/>
      <c r="C43" s="219"/>
      <c r="D43" s="220"/>
      <c r="E43" s="221"/>
      <c r="F43" s="219"/>
      <c r="G43" s="217"/>
      <c r="H43" s="218"/>
      <c r="I43" s="219"/>
      <c r="J43" s="217"/>
      <c r="K43" s="217"/>
      <c r="L43" s="222"/>
      <c r="M43" s="223"/>
      <c r="N43" s="164"/>
      <c r="O43" s="164"/>
    </row>
    <row r="44" spans="2:15" ht="12">
      <c r="B44" s="221"/>
      <c r="C44" s="224"/>
      <c r="D44" s="220"/>
      <c r="E44" s="221"/>
      <c r="F44" s="224"/>
      <c r="G44" s="220"/>
      <c r="H44" s="221"/>
      <c r="I44" s="224"/>
      <c r="J44" s="220"/>
      <c r="K44" s="220"/>
      <c r="L44" s="225"/>
      <c r="M44" s="226"/>
      <c r="N44" s="227"/>
      <c r="O44" s="227"/>
    </row>
    <row r="45" spans="2:15" ht="12">
      <c r="B45" s="221"/>
      <c r="C45" s="224"/>
      <c r="D45" s="220"/>
      <c r="E45" s="221"/>
      <c r="F45" s="224"/>
      <c r="G45" s="220"/>
      <c r="H45" s="221"/>
      <c r="I45" s="224"/>
      <c r="J45" s="220"/>
      <c r="K45" s="220"/>
      <c r="L45" s="225"/>
      <c r="M45" s="226"/>
      <c r="N45" s="227"/>
      <c r="O45" s="227"/>
    </row>
    <row r="46" spans="2:15" ht="12">
      <c r="B46" s="221"/>
      <c r="C46" s="224"/>
      <c r="D46" s="220"/>
      <c r="E46" s="221"/>
      <c r="F46" s="224"/>
      <c r="G46" s="220"/>
      <c r="H46" s="221"/>
      <c r="I46" s="224"/>
      <c r="J46" s="220"/>
      <c r="K46" s="220"/>
      <c r="L46" s="225"/>
      <c r="M46" s="226"/>
      <c r="N46" s="227"/>
      <c r="O46" s="227"/>
    </row>
    <row r="47" spans="2:15" ht="12">
      <c r="B47" s="221"/>
      <c r="C47" s="224"/>
      <c r="D47" s="220"/>
      <c r="E47" s="221"/>
      <c r="F47" s="224"/>
      <c r="G47" s="220"/>
      <c r="H47" s="221"/>
      <c r="I47" s="224"/>
      <c r="J47" s="220"/>
      <c r="K47" s="220"/>
      <c r="L47" s="225"/>
      <c r="M47" s="226"/>
      <c r="N47" s="227"/>
      <c r="O47" s="227"/>
    </row>
    <row r="48" spans="2:15" ht="12">
      <c r="B48" s="221"/>
      <c r="C48" s="224"/>
      <c r="D48" s="220"/>
      <c r="E48" s="221"/>
      <c r="F48" s="224"/>
      <c r="G48" s="220"/>
      <c r="H48" s="221"/>
      <c r="I48" s="224"/>
      <c r="J48" s="220"/>
      <c r="K48" s="220"/>
      <c r="L48" s="225"/>
      <c r="M48" s="226"/>
      <c r="N48" s="227"/>
      <c r="O48" s="227"/>
    </row>
    <row r="49" spans="2:15" ht="12">
      <c r="B49" s="221"/>
      <c r="C49" s="224"/>
      <c r="D49" s="220"/>
      <c r="E49" s="221"/>
      <c r="F49" s="224"/>
      <c r="G49" s="220"/>
      <c r="H49" s="221"/>
      <c r="I49" s="224"/>
      <c r="J49" s="220"/>
      <c r="K49" s="220"/>
      <c r="L49" s="225"/>
      <c r="M49" s="226"/>
      <c r="N49" s="227"/>
      <c r="O49" s="227"/>
    </row>
    <row r="50" spans="2:15" ht="12">
      <c r="B50" s="221"/>
      <c r="C50" s="224"/>
      <c r="D50" s="220"/>
      <c r="E50" s="221"/>
      <c r="F50" s="224"/>
      <c r="G50" s="220"/>
      <c r="H50" s="221"/>
      <c r="I50" s="224"/>
      <c r="J50" s="220"/>
      <c r="K50" s="220"/>
      <c r="L50" s="225"/>
      <c r="M50" s="226"/>
      <c r="N50" s="227"/>
      <c r="O50" s="227"/>
    </row>
    <row r="51" spans="2:15" ht="12">
      <c r="B51" s="221"/>
      <c r="C51" s="224"/>
      <c r="D51" s="220"/>
      <c r="E51" s="221"/>
      <c r="F51" s="224"/>
      <c r="G51" s="220"/>
      <c r="H51" s="221"/>
      <c r="I51" s="224"/>
      <c r="J51" s="220"/>
      <c r="K51" s="220"/>
      <c r="L51" s="225"/>
      <c r="M51" s="226"/>
      <c r="N51" s="227"/>
      <c r="O51" s="227"/>
    </row>
    <row r="52" spans="2:15" ht="12">
      <c r="B52" s="221"/>
      <c r="C52" s="224"/>
      <c r="D52" s="220"/>
      <c r="E52" s="221"/>
      <c r="F52" s="224"/>
      <c r="G52" s="220"/>
      <c r="H52" s="221"/>
      <c r="I52" s="224"/>
      <c r="J52" s="220"/>
      <c r="K52" s="220"/>
      <c r="L52" s="225"/>
      <c r="M52" s="226"/>
      <c r="N52" s="227"/>
      <c r="O52" s="227"/>
    </row>
    <row r="53" spans="2:15" ht="12">
      <c r="B53" s="221"/>
      <c r="C53" s="224"/>
      <c r="D53" s="220"/>
      <c r="E53" s="221"/>
      <c r="F53" s="224"/>
      <c r="G53" s="220"/>
      <c r="H53" s="221"/>
      <c r="I53" s="224"/>
      <c r="J53" s="220"/>
      <c r="K53" s="220"/>
      <c r="L53" s="225"/>
      <c r="M53" s="226"/>
      <c r="N53" s="227"/>
      <c r="O53" s="227"/>
    </row>
    <row r="54" spans="2:15" ht="12">
      <c r="B54" s="221"/>
      <c r="C54" s="224"/>
      <c r="D54" s="220"/>
      <c r="E54" s="221"/>
      <c r="F54" s="224"/>
      <c r="G54" s="220"/>
      <c r="H54" s="221"/>
      <c r="I54" s="224"/>
      <c r="J54" s="220"/>
      <c r="K54" s="220"/>
      <c r="L54" s="225"/>
      <c r="M54" s="226"/>
      <c r="N54" s="227"/>
      <c r="O54" s="227"/>
    </row>
    <row r="55" spans="2:15" ht="12">
      <c r="B55" s="221"/>
      <c r="C55" s="224"/>
      <c r="D55" s="220"/>
      <c r="E55" s="221"/>
      <c r="F55" s="224"/>
      <c r="G55" s="220"/>
      <c r="H55" s="221"/>
      <c r="I55" s="224"/>
      <c r="J55" s="220"/>
      <c r="K55" s="220"/>
      <c r="L55" s="225"/>
      <c r="M55" s="226"/>
      <c r="N55" s="227"/>
      <c r="O55" s="227"/>
    </row>
    <row r="56" spans="2:15" ht="12">
      <c r="B56" s="221"/>
      <c r="C56" s="224"/>
      <c r="D56" s="220"/>
      <c r="E56" s="221"/>
      <c r="F56" s="224"/>
      <c r="G56" s="220"/>
      <c r="H56" s="221"/>
      <c r="I56" s="224"/>
      <c r="J56" s="220"/>
      <c r="K56" s="220"/>
      <c r="L56" s="225"/>
      <c r="M56" s="226"/>
      <c r="N56" s="227"/>
      <c r="O56" s="227"/>
    </row>
    <row r="57" spans="2:15" ht="12">
      <c r="B57" s="221"/>
      <c r="C57" s="224"/>
      <c r="D57" s="220"/>
      <c r="E57" s="221"/>
      <c r="F57" s="224"/>
      <c r="G57" s="220"/>
      <c r="H57" s="221"/>
      <c r="I57" s="224"/>
      <c r="J57" s="220"/>
      <c r="K57" s="220"/>
      <c r="L57" s="225"/>
      <c r="M57" s="226"/>
      <c r="N57" s="227"/>
      <c r="O57" s="227"/>
    </row>
    <row r="58" spans="2:15" ht="12">
      <c r="B58" s="221"/>
      <c r="C58" s="224"/>
      <c r="E58" s="221"/>
      <c r="F58" s="224"/>
      <c r="G58" s="220"/>
      <c r="H58" s="221"/>
      <c r="I58" s="224"/>
      <c r="J58" s="220"/>
      <c r="K58" s="220"/>
      <c r="L58" s="225"/>
      <c r="M58" s="226"/>
      <c r="N58" s="227"/>
      <c r="O58" s="227"/>
    </row>
    <row r="59" spans="2:15" ht="12">
      <c r="B59" s="221"/>
      <c r="C59" s="224"/>
      <c r="E59" s="221"/>
      <c r="F59" s="224"/>
      <c r="G59" s="220"/>
      <c r="H59" s="221"/>
      <c r="I59" s="224"/>
      <c r="J59" s="220"/>
      <c r="K59" s="220"/>
      <c r="L59" s="225"/>
      <c r="M59" s="226"/>
      <c r="N59" s="227"/>
      <c r="O59" s="227"/>
    </row>
    <row r="60" spans="5:15" ht="12">
      <c r="E60" s="221"/>
      <c r="F60" s="224"/>
      <c r="G60" s="220"/>
      <c r="H60" s="221"/>
      <c r="I60" s="224"/>
      <c r="J60" s="220"/>
      <c r="K60" s="220"/>
      <c r="L60" s="225"/>
      <c r="M60" s="226"/>
      <c r="N60" s="227"/>
      <c r="O60" s="227"/>
    </row>
    <row r="61" spans="5:15" ht="12">
      <c r="E61" s="221"/>
      <c r="F61" s="224"/>
      <c r="G61" s="220"/>
      <c r="H61" s="221"/>
      <c r="I61" s="224"/>
      <c r="J61" s="220"/>
      <c r="K61" s="220"/>
      <c r="L61" s="225"/>
      <c r="M61" s="226"/>
      <c r="N61" s="227"/>
      <c r="O61" s="227"/>
    </row>
    <row r="62" spans="5:15" ht="12">
      <c r="E62" s="221"/>
      <c r="F62" s="224"/>
      <c r="G62" s="220"/>
      <c r="H62" s="221"/>
      <c r="I62" s="224"/>
      <c r="J62" s="220"/>
      <c r="K62" s="220"/>
      <c r="L62" s="225"/>
      <c r="M62" s="226"/>
      <c r="N62" s="227"/>
      <c r="O62" s="227"/>
    </row>
    <row r="63" spans="5:15" ht="12">
      <c r="E63" s="221"/>
      <c r="F63" s="224"/>
      <c r="G63" s="220"/>
      <c r="H63" s="221"/>
      <c r="I63" s="224"/>
      <c r="J63" s="220"/>
      <c r="K63" s="220"/>
      <c r="L63" s="225"/>
      <c r="M63" s="226"/>
      <c r="N63" s="227"/>
      <c r="O63" s="227"/>
    </row>
    <row r="64" spans="5:15" ht="12">
      <c r="E64" s="221"/>
      <c r="F64" s="224"/>
      <c r="G64" s="220"/>
      <c r="H64" s="221"/>
      <c r="I64" s="224"/>
      <c r="J64" s="220"/>
      <c r="K64" s="220"/>
      <c r="L64" s="225"/>
      <c r="M64" s="226"/>
      <c r="N64" s="227"/>
      <c r="O64" s="227"/>
    </row>
    <row r="65" spans="5:15" ht="12">
      <c r="E65" s="221"/>
      <c r="F65" s="224"/>
      <c r="G65" s="220"/>
      <c r="H65" s="221"/>
      <c r="I65" s="224"/>
      <c r="J65" s="220"/>
      <c r="K65" s="220"/>
      <c r="L65" s="225"/>
      <c r="M65" s="226"/>
      <c r="N65" s="227"/>
      <c r="O65" s="227"/>
    </row>
    <row r="66" spans="6:15" ht="12">
      <c r="F66" s="224"/>
      <c r="G66" s="220"/>
      <c r="H66" s="221"/>
      <c r="I66" s="224"/>
      <c r="J66" s="220"/>
      <c r="K66" s="220"/>
      <c r="L66" s="225"/>
      <c r="M66" s="226"/>
      <c r="N66" s="227"/>
      <c r="O66" s="227"/>
    </row>
    <row r="67" spans="6:15" ht="12">
      <c r="F67" s="224"/>
      <c r="G67" s="220"/>
      <c r="H67" s="221"/>
      <c r="I67" s="224"/>
      <c r="J67" s="220"/>
      <c r="K67" s="220"/>
      <c r="L67" s="225"/>
      <c r="M67" s="226"/>
      <c r="N67" s="227"/>
      <c r="O67" s="227"/>
    </row>
  </sheetData>
  <mergeCells count="1">
    <mergeCell ref="B3:K3"/>
  </mergeCells>
  <printOptions horizontalCentered="1"/>
  <pageMargins left="0.18" right="0.17" top="0.984251968503937" bottom="0.984251968503937" header="0.5118110236220472" footer="0.5118110236220472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showGridLines="0" workbookViewId="0" topLeftCell="A1">
      <selection activeCell="H21" sqref="H21"/>
    </sheetView>
  </sheetViews>
  <sheetFormatPr defaultColWidth="9.140625" defaultRowHeight="12.75"/>
  <cols>
    <col min="1" max="1" width="2.7109375" style="2" customWidth="1"/>
    <col min="2" max="2" width="47.7109375" style="2" customWidth="1"/>
    <col min="3" max="3" width="12.7109375" style="4" customWidth="1"/>
    <col min="4" max="4" width="12.7109375" style="2" customWidth="1"/>
    <col min="5" max="5" width="13.7109375" style="2" customWidth="1"/>
    <col min="6" max="6" width="3.7109375" style="2" customWidth="1"/>
    <col min="7" max="16384" width="9.140625" style="2" customWidth="1"/>
  </cols>
  <sheetData>
    <row r="1" spans="1:7" ht="12.75">
      <c r="A1" s="231"/>
      <c r="B1" s="231"/>
      <c r="C1" s="232"/>
      <c r="D1" s="231"/>
      <c r="E1" s="231"/>
      <c r="F1" s="231"/>
      <c r="G1" s="231"/>
    </row>
    <row r="2" spans="1:7" ht="12.75">
      <c r="A2" s="231"/>
      <c r="B2" s="231"/>
      <c r="C2" s="232"/>
      <c r="D2" s="231"/>
      <c r="E2" s="231"/>
      <c r="F2" s="231"/>
      <c r="G2" s="231"/>
    </row>
    <row r="3" spans="1:7" ht="18.75" customHeight="1">
      <c r="A3" s="63" t="s">
        <v>125</v>
      </c>
      <c r="B3" s="63"/>
      <c r="C3" s="63"/>
      <c r="D3" s="63"/>
      <c r="E3" s="63"/>
      <c r="F3" s="231"/>
      <c r="G3" s="231"/>
    </row>
    <row r="4" spans="1:7" ht="12.75" customHeight="1" thickBot="1">
      <c r="A4" s="231"/>
      <c r="B4" s="233"/>
      <c r="C4" s="234"/>
      <c r="D4" s="233"/>
      <c r="E4" s="233"/>
      <c r="F4" s="231"/>
      <c r="G4" s="231"/>
    </row>
    <row r="5" spans="1:7" ht="22.5" customHeight="1">
      <c r="A5" s="235"/>
      <c r="B5" s="235"/>
      <c r="C5" s="236" t="s">
        <v>55</v>
      </c>
      <c r="D5" s="237" t="s">
        <v>126</v>
      </c>
      <c r="E5" s="238" t="s">
        <v>127</v>
      </c>
      <c r="F5" s="231"/>
      <c r="G5" s="231"/>
    </row>
    <row r="6" spans="1:7" s="243" customFormat="1" ht="12" customHeight="1">
      <c r="A6" s="239"/>
      <c r="B6" s="239"/>
      <c r="C6" s="114" t="s">
        <v>76</v>
      </c>
      <c r="D6" s="240" t="s">
        <v>76</v>
      </c>
      <c r="E6" s="241" t="s">
        <v>128</v>
      </c>
      <c r="F6" s="242"/>
      <c r="G6" s="242"/>
    </row>
    <row r="7" spans="1:7" s="249" customFormat="1" ht="27" customHeight="1">
      <c r="A7" s="244" t="s">
        <v>129</v>
      </c>
      <c r="B7" s="244"/>
      <c r="C7" s="245"/>
      <c r="D7" s="246"/>
      <c r="E7" s="247"/>
      <c r="F7" s="248"/>
      <c r="G7" s="248"/>
    </row>
    <row r="8" spans="1:7" ht="12.75" customHeight="1">
      <c r="A8" s="248" t="s">
        <v>5</v>
      </c>
      <c r="B8" s="250" t="s">
        <v>130</v>
      </c>
      <c r="C8" s="251">
        <v>870</v>
      </c>
      <c r="D8" s="252">
        <v>1364</v>
      </c>
      <c r="E8" s="253">
        <v>-36.21700879765396</v>
      </c>
      <c r="F8" s="231"/>
      <c r="G8" s="231"/>
    </row>
    <row r="9" spans="1:7" ht="24" customHeight="1">
      <c r="A9" s="254" t="s">
        <v>6</v>
      </c>
      <c r="B9" s="255" t="s">
        <v>131</v>
      </c>
      <c r="C9" s="251">
        <v>90678</v>
      </c>
      <c r="D9" s="252">
        <f>80353-382-1741</f>
        <v>78230</v>
      </c>
      <c r="E9" s="253">
        <v>15.912054199156334</v>
      </c>
      <c r="F9" s="231"/>
      <c r="G9" s="231"/>
    </row>
    <row r="10" spans="1:7" ht="12.75" customHeight="1">
      <c r="A10" s="248" t="s">
        <v>7</v>
      </c>
      <c r="B10" s="250" t="s">
        <v>132</v>
      </c>
      <c r="C10" s="251">
        <v>2175</v>
      </c>
      <c r="D10" s="252">
        <f>1818</f>
        <v>1818</v>
      </c>
      <c r="E10" s="253">
        <v>19.636963696369648</v>
      </c>
      <c r="F10" s="231"/>
      <c r="G10" s="231"/>
    </row>
    <row r="11" spans="1:7" ht="12.75" customHeight="1">
      <c r="A11" s="248" t="s">
        <v>8</v>
      </c>
      <c r="B11" s="250" t="s">
        <v>133</v>
      </c>
      <c r="C11" s="251">
        <v>29937</v>
      </c>
      <c r="D11" s="252">
        <f>24942-34</f>
        <v>24908</v>
      </c>
      <c r="E11" s="253">
        <v>20.190300305122854</v>
      </c>
      <c r="F11" s="231"/>
      <c r="G11" s="231"/>
    </row>
    <row r="12" spans="1:7" ht="12.75" customHeight="1">
      <c r="A12" s="248" t="s">
        <v>9</v>
      </c>
      <c r="B12" s="250" t="s">
        <v>134</v>
      </c>
      <c r="C12" s="251">
        <v>138289</v>
      </c>
      <c r="D12" s="252">
        <v>126280</v>
      </c>
      <c r="E12" s="253">
        <v>9.509819448843837</v>
      </c>
      <c r="F12" s="231"/>
      <c r="G12" s="231"/>
    </row>
    <row r="13" spans="1:7" ht="12.75" customHeight="1">
      <c r="A13" s="248" t="s">
        <v>10</v>
      </c>
      <c r="B13" s="250" t="s">
        <v>135</v>
      </c>
      <c r="C13" s="251">
        <v>653</v>
      </c>
      <c r="D13" s="252">
        <f>1569</f>
        <v>1569</v>
      </c>
      <c r="E13" s="253">
        <v>-58.38113448056086</v>
      </c>
      <c r="F13" s="231"/>
      <c r="G13" s="231"/>
    </row>
    <row r="14" spans="1:7" ht="24" customHeight="1">
      <c r="A14" s="254" t="s">
        <v>11</v>
      </c>
      <c r="B14" s="255" t="s">
        <v>136</v>
      </c>
      <c r="C14" s="251">
        <v>0</v>
      </c>
      <c r="D14" s="252">
        <v>0</v>
      </c>
      <c r="E14" s="253" t="s">
        <v>13</v>
      </c>
      <c r="F14" s="231"/>
      <c r="G14" s="231"/>
    </row>
    <row r="15" spans="1:7" ht="12.75" customHeight="1">
      <c r="A15" s="248" t="s">
        <v>12</v>
      </c>
      <c r="B15" s="250" t="s">
        <v>137</v>
      </c>
      <c r="C15" s="251">
        <v>813</v>
      </c>
      <c r="D15" s="252">
        <f>839</f>
        <v>839</v>
      </c>
      <c r="E15" s="253">
        <v>-3.0989272943980906</v>
      </c>
      <c r="F15" s="231"/>
      <c r="G15" s="231"/>
    </row>
    <row r="16" spans="1:7" ht="12.75" customHeight="1">
      <c r="A16" s="248" t="s">
        <v>14</v>
      </c>
      <c r="B16" s="256" t="s">
        <v>138</v>
      </c>
      <c r="C16" s="251">
        <v>25</v>
      </c>
      <c r="D16" s="252">
        <v>25</v>
      </c>
      <c r="E16" s="253" t="s">
        <v>13</v>
      </c>
      <c r="F16" s="231"/>
      <c r="G16" s="231"/>
    </row>
    <row r="17" spans="1:7" ht="12.75" customHeight="1">
      <c r="A17" s="248" t="s">
        <v>15</v>
      </c>
      <c r="B17" s="250" t="s">
        <v>139</v>
      </c>
      <c r="C17" s="251">
        <v>2221</v>
      </c>
      <c r="D17" s="252">
        <v>2328</v>
      </c>
      <c r="E17" s="253">
        <v>-4.596219931271472</v>
      </c>
      <c r="F17" s="231"/>
      <c r="G17" s="231"/>
    </row>
    <row r="18" spans="1:7" ht="12.75" customHeight="1">
      <c r="A18" s="248" t="s">
        <v>16</v>
      </c>
      <c r="B18" s="250" t="s">
        <v>140</v>
      </c>
      <c r="C18" s="251">
        <v>761</v>
      </c>
      <c r="D18" s="252">
        <v>766</v>
      </c>
      <c r="E18" s="253">
        <v>-0.652741514360311</v>
      </c>
      <c r="F18" s="231"/>
      <c r="G18" s="231"/>
    </row>
    <row r="19" spans="1:7" ht="12.75" customHeight="1">
      <c r="A19" s="248" t="s">
        <v>17</v>
      </c>
      <c r="B19" s="250" t="s">
        <v>141</v>
      </c>
      <c r="C19" s="251">
        <v>256</v>
      </c>
      <c r="D19" s="252">
        <v>289</v>
      </c>
      <c r="E19" s="253">
        <v>-11.418685121107263</v>
      </c>
      <c r="F19" s="231"/>
      <c r="G19" s="231"/>
    </row>
    <row r="20" spans="1:7" ht="12.75" customHeight="1">
      <c r="A20" s="248" t="s">
        <v>18</v>
      </c>
      <c r="B20" s="250" t="s">
        <v>142</v>
      </c>
      <c r="C20" s="251">
        <v>3188</v>
      </c>
      <c r="D20" s="252">
        <v>3789</v>
      </c>
      <c r="E20" s="253">
        <v>-15.861704935339137</v>
      </c>
      <c r="F20" s="231"/>
      <c r="G20" s="231"/>
    </row>
    <row r="21" spans="1:7" ht="22.5" customHeight="1">
      <c r="A21" s="248" t="s">
        <v>19</v>
      </c>
      <c r="B21" s="255" t="s">
        <v>143</v>
      </c>
      <c r="C21" s="251">
        <v>0</v>
      </c>
      <c r="D21" s="252">
        <v>0</v>
      </c>
      <c r="E21" s="253" t="s">
        <v>13</v>
      </c>
      <c r="F21" s="231"/>
      <c r="G21" s="231"/>
    </row>
    <row r="22" spans="1:7" ht="12.75" customHeight="1">
      <c r="A22" s="248" t="s">
        <v>20</v>
      </c>
      <c r="B22" s="257" t="s">
        <v>144</v>
      </c>
      <c r="C22" s="258">
        <f>8259-1781</f>
        <v>6478</v>
      </c>
      <c r="D22" s="259">
        <v>6186</v>
      </c>
      <c r="E22" s="260">
        <v>4.720336243129641</v>
      </c>
      <c r="F22" s="231"/>
      <c r="G22" s="231"/>
    </row>
    <row r="23" spans="1:7" s="5" customFormat="1" ht="18" customHeight="1" thickBot="1">
      <c r="A23" s="261" t="s">
        <v>56</v>
      </c>
      <c r="B23" s="261"/>
      <c r="C23" s="262">
        <f>SUM(C8:C22)</f>
        <v>276344</v>
      </c>
      <c r="D23" s="263">
        <f>SUM(D8:D22)</f>
        <v>248391</v>
      </c>
      <c r="E23" s="264">
        <v>11.253628352073953</v>
      </c>
      <c r="F23" s="265"/>
      <c r="G23" s="266"/>
    </row>
    <row r="24" spans="1:7" ht="27" customHeight="1">
      <c r="A24" s="267" t="s">
        <v>145</v>
      </c>
      <c r="B24" s="267"/>
      <c r="C24" s="268"/>
      <c r="D24" s="269"/>
      <c r="E24" s="270"/>
      <c r="F24" s="231"/>
      <c r="G24" s="271"/>
    </row>
    <row r="25" spans="1:7" ht="12.75" customHeight="1">
      <c r="A25" s="248" t="s">
        <v>5</v>
      </c>
      <c r="B25" s="250" t="s">
        <v>146</v>
      </c>
      <c r="C25" s="251">
        <v>44193</v>
      </c>
      <c r="D25" s="252">
        <v>28293</v>
      </c>
      <c r="E25" s="253">
        <v>56.19764606086311</v>
      </c>
      <c r="F25" s="231"/>
      <c r="G25" s="231"/>
    </row>
    <row r="26" spans="1:7" ht="12.75" customHeight="1">
      <c r="A26" s="248" t="s">
        <v>6</v>
      </c>
      <c r="B26" s="250" t="s">
        <v>147</v>
      </c>
      <c r="C26" s="251">
        <f>101741-5954-288+2512</f>
        <v>98011</v>
      </c>
      <c r="D26" s="252">
        <f>88734+1</f>
        <v>88735</v>
      </c>
      <c r="E26" s="253">
        <v>10.453597791175984</v>
      </c>
      <c r="F26" s="231"/>
      <c r="G26" s="271"/>
    </row>
    <row r="27" spans="1:7" ht="12.75" customHeight="1">
      <c r="A27" s="248" t="s">
        <v>7</v>
      </c>
      <c r="B27" s="250" t="s">
        <v>148</v>
      </c>
      <c r="C27" s="251">
        <f>43946+5954+288</f>
        <v>50188</v>
      </c>
      <c r="D27" s="252">
        <f>46265+6953-152-1-4</f>
        <v>53061</v>
      </c>
      <c r="E27" s="253">
        <v>-5.414522907596919</v>
      </c>
      <c r="F27" s="231"/>
      <c r="G27" s="231"/>
    </row>
    <row r="28" spans="1:7" ht="12.75" customHeight="1">
      <c r="A28" s="248" t="s">
        <v>8</v>
      </c>
      <c r="B28" s="250" t="s">
        <v>149</v>
      </c>
      <c r="C28" s="251">
        <f>35751-22190-2512</f>
        <v>11049</v>
      </c>
      <c r="D28" s="252">
        <f>13011-1741</f>
        <v>11270</v>
      </c>
      <c r="E28" s="253">
        <v>-1.9609582963620253</v>
      </c>
      <c r="F28" s="231"/>
      <c r="G28" s="231"/>
    </row>
    <row r="29" spans="1:7" ht="12.75" customHeight="1">
      <c r="A29" s="248" t="s">
        <v>9</v>
      </c>
      <c r="B29" s="250" t="s">
        <v>150</v>
      </c>
      <c r="C29" s="251">
        <v>22190</v>
      </c>
      <c r="D29" s="252">
        <v>19255</v>
      </c>
      <c r="E29" s="253">
        <v>15.242794079459877</v>
      </c>
      <c r="F29" s="231"/>
      <c r="G29" s="231"/>
    </row>
    <row r="30" spans="1:7" ht="12.75" customHeight="1">
      <c r="A30" s="248" t="s">
        <v>10</v>
      </c>
      <c r="B30" s="250" t="s">
        <v>151</v>
      </c>
      <c r="C30" s="251">
        <v>1103</v>
      </c>
      <c r="D30" s="252">
        <v>1941</v>
      </c>
      <c r="E30" s="253">
        <v>-43.17362184441009</v>
      </c>
      <c r="F30" s="231"/>
      <c r="G30" s="231"/>
    </row>
    <row r="31" spans="1:7" ht="23.25">
      <c r="A31" s="254" t="s">
        <v>11</v>
      </c>
      <c r="B31" s="255" t="s">
        <v>152</v>
      </c>
      <c r="C31" s="251">
        <v>11</v>
      </c>
      <c r="D31" s="252">
        <v>18</v>
      </c>
      <c r="E31" s="253">
        <v>-38.888888888888886</v>
      </c>
      <c r="F31" s="231"/>
      <c r="G31" s="231"/>
    </row>
    <row r="32" spans="1:7" ht="12.75" customHeight="1">
      <c r="A32" s="248" t="s">
        <v>12</v>
      </c>
      <c r="B32" s="250" t="s">
        <v>153</v>
      </c>
      <c r="C32" s="251">
        <v>1412</v>
      </c>
      <c r="D32" s="252">
        <v>1106</v>
      </c>
      <c r="E32" s="253">
        <v>27.66726943942135</v>
      </c>
      <c r="F32" s="231"/>
      <c r="G32" s="231"/>
    </row>
    <row r="33" spans="1:7" ht="12.75" customHeight="1">
      <c r="A33" s="248" t="s">
        <v>14</v>
      </c>
      <c r="B33" s="250" t="s">
        <v>154</v>
      </c>
      <c r="C33" s="251">
        <v>0</v>
      </c>
      <c r="D33" s="252">
        <v>0</v>
      </c>
      <c r="E33" s="253" t="s">
        <v>13</v>
      </c>
      <c r="F33" s="231"/>
      <c r="G33" s="231"/>
    </row>
    <row r="34" spans="1:7" ht="12.75" customHeight="1">
      <c r="A34" s="248" t="s">
        <v>15</v>
      </c>
      <c r="B34" s="272" t="s">
        <v>155</v>
      </c>
      <c r="C34" s="251">
        <f>10162</f>
        <v>10162</v>
      </c>
      <c r="D34" s="252">
        <v>9790</v>
      </c>
      <c r="E34" s="253">
        <v>3.7997957099080715</v>
      </c>
      <c r="F34" s="231"/>
      <c r="G34" s="231"/>
    </row>
    <row r="35" spans="1:7" ht="12.75" customHeight="1">
      <c r="A35" s="248" t="s">
        <v>16</v>
      </c>
      <c r="B35" s="250" t="s">
        <v>156</v>
      </c>
      <c r="C35" s="251">
        <v>2620</v>
      </c>
      <c r="D35" s="252">
        <v>2700</v>
      </c>
      <c r="E35" s="253">
        <v>-2.9629629629629672</v>
      </c>
      <c r="F35" s="231"/>
      <c r="G35" s="231"/>
    </row>
    <row r="36" spans="1:7" ht="12.75" customHeight="1">
      <c r="A36" s="248" t="s">
        <v>17</v>
      </c>
      <c r="B36" s="256" t="s">
        <v>157</v>
      </c>
      <c r="C36" s="251">
        <v>22135</v>
      </c>
      <c r="D36" s="252">
        <v>19983</v>
      </c>
      <c r="E36" s="253">
        <v>10.769153780713614</v>
      </c>
      <c r="F36" s="231"/>
      <c r="G36" s="231"/>
    </row>
    <row r="37" spans="1:7" ht="12.75" customHeight="1">
      <c r="A37" s="248" t="s">
        <v>18</v>
      </c>
      <c r="B37" s="256" t="s">
        <v>158</v>
      </c>
      <c r="C37" s="251">
        <v>218</v>
      </c>
      <c r="D37" s="252">
        <v>204</v>
      </c>
      <c r="E37" s="253">
        <v>6.8627450980392135</v>
      </c>
      <c r="F37" s="231"/>
      <c r="G37" s="231"/>
    </row>
    <row r="38" spans="1:7" ht="12.75" customHeight="1">
      <c r="A38" s="248" t="s">
        <v>19</v>
      </c>
      <c r="B38" s="257" t="s">
        <v>159</v>
      </c>
      <c r="C38" s="258">
        <v>13052</v>
      </c>
      <c r="D38" s="259">
        <v>12035</v>
      </c>
      <c r="E38" s="260">
        <v>8.450353136684674</v>
      </c>
      <c r="F38" s="231"/>
      <c r="G38" s="271"/>
    </row>
    <row r="39" spans="1:7" s="5" customFormat="1" ht="18" customHeight="1" thickBot="1">
      <c r="A39" s="273" t="s">
        <v>160</v>
      </c>
      <c r="B39" s="273"/>
      <c r="C39" s="274">
        <f>SUM(C25:C38)</f>
        <v>276344</v>
      </c>
      <c r="D39" s="275">
        <f>SUM(D25:D38)</f>
        <v>248391</v>
      </c>
      <c r="E39" s="276">
        <v>11.253628352073953</v>
      </c>
      <c r="F39" s="265"/>
      <c r="G39" s="265"/>
    </row>
    <row r="40" spans="1:7" s="5" customFormat="1" ht="18" customHeight="1">
      <c r="A40" s="277"/>
      <c r="B40" s="278"/>
      <c r="C40" s="279"/>
      <c r="D40" s="279"/>
      <c r="E40" s="280"/>
      <c r="F40" s="265"/>
      <c r="G40" s="265"/>
    </row>
    <row r="41" spans="1:7" ht="36.75" customHeight="1">
      <c r="A41" s="281" t="s">
        <v>161</v>
      </c>
      <c r="B41" s="281"/>
      <c r="C41" s="281"/>
      <c r="D41" s="281"/>
      <c r="E41" s="281"/>
      <c r="F41" s="231"/>
      <c r="G41" s="231"/>
    </row>
    <row r="42" s="19" customFormat="1" ht="11.25">
      <c r="C42" s="18"/>
    </row>
    <row r="43" s="19" customFormat="1" ht="11.25">
      <c r="C43" s="18"/>
    </row>
  </sheetData>
  <mergeCells count="6">
    <mergeCell ref="A3:E3"/>
    <mergeCell ref="A41:E41"/>
    <mergeCell ref="A7:B7"/>
    <mergeCell ref="A23:B23"/>
    <mergeCell ref="A24:B24"/>
    <mergeCell ref="A39:B39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 Paolo 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u021973</dc:creator>
  <cp:keywords/>
  <dc:description/>
  <cp:lastModifiedBy>u030250</cp:lastModifiedBy>
  <cp:lastPrinted>2005-11-14T16:42:45Z</cp:lastPrinted>
  <dcterms:created xsi:type="dcterms:W3CDTF">2003-04-29T11:17:57Z</dcterms:created>
  <dcterms:modified xsi:type="dcterms:W3CDTF">2006-06-26T10:06:55Z</dcterms:modified>
  <cp:category/>
  <cp:version/>
  <cp:contentType/>
  <cp:contentStatus/>
</cp:coreProperties>
</file>